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ad\AllDocs\Эконом\_2_Корнильева Е.И\!!!!!!ПРОГНОЗ\УТОЧНЕН ПРОГНОЗ 2024\"/>
    </mc:Choice>
  </mc:AlternateContent>
  <xr:revisionPtr revIDLastSave="0" documentId="13_ncr:1_{8669B254-04D6-4CC3-B10B-A6DEB4E6A4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форма 2п для МО и ГО" sheetId="2" r:id="rId1"/>
    <sheet name="Лист1" sheetId="3" r:id="rId2"/>
  </sheets>
  <definedNames>
    <definedName name="_xlnm.Print_Titles" localSheetId="0">'форма 2п для МО и ГО'!$8:$11</definedName>
    <definedName name="_xlnm.Print_Area" localSheetId="0">'форма 2п для МО и ГО'!$A$2:$K$209</definedName>
  </definedNames>
  <calcPr calcId="181029"/>
</workbook>
</file>

<file path=xl/calcChain.xml><?xml version="1.0" encoding="utf-8"?>
<calcChain xmlns="http://schemas.openxmlformats.org/spreadsheetml/2006/main">
  <c r="K103" i="2" l="1"/>
  <c r="J103" i="2"/>
  <c r="I103" i="2"/>
  <c r="H103" i="2"/>
  <c r="G103" i="2"/>
  <c r="F103" i="2"/>
  <c r="E103" i="2"/>
  <c r="E166" i="2" l="1"/>
  <c r="G102" i="2" l="1"/>
  <c r="I102" i="2" s="1"/>
  <c r="K102" i="2" s="1"/>
  <c r="F102" i="2"/>
  <c r="C166" i="2"/>
  <c r="D166" i="2"/>
  <c r="H102" i="2" l="1"/>
  <c r="J102" i="2" s="1"/>
  <c r="E91" i="2"/>
  <c r="G15" i="2" l="1"/>
  <c r="I15" i="2" s="1"/>
  <c r="K15" i="2" s="1"/>
  <c r="F15" i="2"/>
  <c r="H15" i="2" s="1"/>
  <c r="J15" i="2" s="1"/>
  <c r="F14" i="2"/>
  <c r="H14" i="2" s="1"/>
  <c r="G14" i="2"/>
  <c r="G93" i="2" l="1"/>
  <c r="I93" i="2" s="1"/>
  <c r="K93" i="2" s="1"/>
  <c r="E174" i="2" l="1"/>
  <c r="E168" i="2"/>
  <c r="G164" i="2"/>
  <c r="F164" i="2"/>
  <c r="H164" i="2" s="1"/>
  <c r="J164" i="2" s="1"/>
  <c r="E163" i="2"/>
  <c r="E95" i="2"/>
  <c r="G95" i="2" s="1"/>
  <c r="E71" i="2"/>
  <c r="D71" i="2"/>
  <c r="D67" i="2"/>
  <c r="E23" i="2"/>
  <c r="G174" i="2" l="1"/>
  <c r="F174" i="2"/>
  <c r="G23" i="2"/>
  <c r="H23" i="2" s="1"/>
  <c r="G91" i="2" l="1"/>
  <c r="I91" i="2" s="1"/>
  <c r="G162" i="2" l="1"/>
  <c r="I162" i="2" s="1"/>
  <c r="K162" i="2" s="1"/>
  <c r="F162" i="2"/>
  <c r="H162" i="2" s="1"/>
  <c r="J162" i="2" s="1"/>
  <c r="E162" i="2"/>
  <c r="G161" i="2" l="1"/>
  <c r="I161" i="2" s="1"/>
  <c r="K161" i="2" s="1"/>
  <c r="F161" i="2"/>
  <c r="H161" i="2" s="1"/>
  <c r="J161" i="2" s="1"/>
  <c r="F165" i="2" l="1"/>
  <c r="H165" i="2" s="1"/>
  <c r="J165" i="2" s="1"/>
  <c r="G165" i="2"/>
  <c r="I165" i="2" s="1"/>
  <c r="K165" i="2" s="1"/>
  <c r="F93" i="2" l="1"/>
  <c r="H93" i="2" s="1"/>
  <c r="J93" i="2" s="1"/>
  <c r="E25" i="2"/>
  <c r="E18" i="2"/>
  <c r="K18" i="2"/>
  <c r="J18" i="2"/>
  <c r="I18" i="2"/>
  <c r="H18" i="2"/>
  <c r="G18" i="2"/>
  <c r="F18" i="2"/>
  <c r="E17" i="2"/>
  <c r="E188" i="2"/>
  <c r="E19" i="2" l="1"/>
  <c r="G17" i="2"/>
  <c r="I17" i="2" s="1"/>
  <c r="K17" i="2" s="1"/>
  <c r="F17" i="2"/>
  <c r="H17" i="2" s="1"/>
  <c r="J17" i="2" s="1"/>
  <c r="D159" i="2"/>
  <c r="K183" i="2"/>
  <c r="J183" i="2"/>
  <c r="I183" i="2"/>
  <c r="H183" i="2"/>
  <c r="G183" i="2"/>
  <c r="F183" i="2"/>
  <c r="C96" i="2" l="1"/>
  <c r="D181" i="2" l="1"/>
  <c r="E181" i="2"/>
  <c r="F181" i="2" s="1"/>
  <c r="H181" i="2" s="1"/>
  <c r="J181" i="2" s="1"/>
  <c r="G181" i="2" l="1"/>
  <c r="I181" i="2" s="1"/>
  <c r="K181" i="2" s="1"/>
  <c r="E159" i="2" l="1"/>
  <c r="C159" i="2"/>
  <c r="F23" i="2"/>
  <c r="F19" i="2"/>
  <c r="G16" i="2"/>
  <c r="I16" i="2" s="1"/>
  <c r="K16" i="2" s="1"/>
  <c r="F196" i="2"/>
  <c r="H196" i="2" s="1"/>
  <c r="J196" i="2" s="1"/>
  <c r="E183" i="2"/>
  <c r="I182" i="2"/>
  <c r="H182" i="2"/>
  <c r="K182" i="2"/>
  <c r="J182" i="2"/>
  <c r="G182" i="2"/>
  <c r="F182" i="2"/>
  <c r="E182" i="2"/>
  <c r="D175" i="2"/>
  <c r="G167" i="2"/>
  <c r="G166" i="2" s="1"/>
  <c r="C163" i="2"/>
  <c r="D163" i="2"/>
  <c r="I164" i="2"/>
  <c r="K164" i="2" s="1"/>
  <c r="K163" i="2" s="1"/>
  <c r="J163" i="2"/>
  <c r="G111" i="2"/>
  <c r="I111" i="2" s="1"/>
  <c r="K111" i="2" s="1"/>
  <c r="F111" i="2"/>
  <c r="H111" i="2" s="1"/>
  <c r="J111" i="2" s="1"/>
  <c r="E107" i="2"/>
  <c r="G107" i="2" s="1"/>
  <c r="I107" i="2" s="1"/>
  <c r="K107" i="2" s="1"/>
  <c r="D108" i="2"/>
  <c r="F105" i="2"/>
  <c r="H105" i="2" s="1"/>
  <c r="J105" i="2" s="1"/>
  <c r="D106" i="2"/>
  <c r="H16" i="2"/>
  <c r="J16" i="2" s="1"/>
  <c r="E13" i="2"/>
  <c r="F13" i="2" s="1"/>
  <c r="H13" i="2" s="1"/>
  <c r="I19" i="2" l="1"/>
  <c r="F167" i="2"/>
  <c r="G196" i="2"/>
  <c r="I196" i="2" s="1"/>
  <c r="K196" i="2" s="1"/>
  <c r="J19" i="2"/>
  <c r="G19" i="2"/>
  <c r="K19" i="2"/>
  <c r="H19" i="2"/>
  <c r="G13" i="2"/>
  <c r="I163" i="2"/>
  <c r="F163" i="2"/>
  <c r="H163" i="2"/>
  <c r="G163" i="2"/>
  <c r="F107" i="2"/>
  <c r="H107" i="2" s="1"/>
  <c r="J107" i="2" s="1"/>
  <c r="G105" i="2"/>
  <c r="I105" i="2" s="1"/>
  <c r="K105" i="2" s="1"/>
  <c r="I14" i="2"/>
  <c r="K14" i="2" s="1"/>
  <c r="H167" i="2" l="1"/>
  <c r="F166" i="2"/>
  <c r="D92" i="2"/>
  <c r="D26" i="2"/>
  <c r="I23" i="2"/>
  <c r="K23" i="2" s="1"/>
  <c r="J23" i="2"/>
  <c r="D24" i="2"/>
  <c r="J167" i="2" l="1"/>
  <c r="J166" i="2" s="1"/>
  <c r="H166" i="2"/>
  <c r="E86" i="2"/>
  <c r="G86" i="2" s="1"/>
  <c r="I86" i="2" s="1"/>
  <c r="K86" i="2" s="1"/>
  <c r="E85" i="2"/>
  <c r="F85" i="2" s="1"/>
  <c r="H85" i="2" s="1"/>
  <c r="J85" i="2" s="1"/>
  <c r="D183" i="2"/>
  <c r="C183" i="2"/>
  <c r="D182" i="2"/>
  <c r="C182" i="2"/>
  <c r="H174" i="2"/>
  <c r="J174" i="2" s="1"/>
  <c r="D170" i="2"/>
  <c r="F188" i="2"/>
  <c r="F86" i="2" l="1"/>
  <c r="H86" i="2" s="1"/>
  <c r="J86" i="2" s="1"/>
  <c r="I174" i="2"/>
  <c r="K174" i="2" s="1"/>
  <c r="G85" i="2"/>
  <c r="I85" i="2" s="1"/>
  <c r="K85" i="2" s="1"/>
  <c r="I13" i="2" l="1"/>
  <c r="K13" i="2" s="1"/>
  <c r="H188" i="2"/>
  <c r="G188" i="2"/>
  <c r="I188" i="2" l="1"/>
  <c r="J188" i="2"/>
  <c r="K188" i="2" l="1"/>
  <c r="D160" i="2" l="1"/>
  <c r="C160" i="2"/>
  <c r="K160" i="2"/>
  <c r="J160" i="2"/>
  <c r="E160" i="2"/>
  <c r="I167" i="2" l="1"/>
  <c r="H160" i="2"/>
  <c r="F160" i="2"/>
  <c r="G160" i="2"/>
  <c r="I160" i="2"/>
  <c r="K167" i="2" l="1"/>
  <c r="K166" i="2" s="1"/>
  <c r="I166" i="2"/>
  <c r="H159" i="2"/>
  <c r="F159" i="2"/>
  <c r="E97" i="2"/>
  <c r="D96" i="2"/>
  <c r="J159" i="2" l="1"/>
  <c r="G159" i="2"/>
  <c r="G97" i="2"/>
  <c r="F97" i="2"/>
  <c r="H97" i="2" l="1"/>
  <c r="I97" i="2"/>
  <c r="K159" i="2"/>
  <c r="I159" i="2"/>
  <c r="K97" i="2" l="1"/>
  <c r="J97" i="2"/>
  <c r="J13" i="2" l="1"/>
  <c r="D17" i="2"/>
  <c r="D18" i="2"/>
  <c r="D19" i="2" l="1"/>
  <c r="J14" i="2"/>
  <c r="F25" i="2" l="1"/>
  <c r="H25" i="2" s="1"/>
  <c r="J25" i="2" s="1"/>
  <c r="G25" i="2"/>
  <c r="I25" i="2" s="1"/>
  <c r="K25" i="2" s="1"/>
  <c r="F70" i="2" l="1"/>
  <c r="H70" i="2" s="1"/>
  <c r="J70" i="2" s="1"/>
  <c r="G70" i="2"/>
  <c r="I70" i="2" s="1"/>
  <c r="K70" i="2" s="1"/>
  <c r="F91" i="2"/>
  <c r="H91" i="2" s="1"/>
  <c r="J91" i="2" s="1"/>
  <c r="K91" i="2" l="1"/>
  <c r="F95" i="2"/>
  <c r="I95" i="2"/>
  <c r="K95" i="2" s="1"/>
  <c r="H95" i="2" l="1"/>
  <c r="J95" i="2" s="1"/>
  <c r="E66" i="2" l="1"/>
  <c r="G66" i="2" l="1"/>
  <c r="I66" i="2" s="1"/>
  <c r="K66" i="2" s="1"/>
  <c r="F66" i="2"/>
  <c r="H66" i="2" s="1"/>
  <c r="J66" i="2" s="1"/>
  <c r="F168" i="2"/>
  <c r="H168" i="2"/>
  <c r="E170" i="2"/>
  <c r="G168" i="2"/>
  <c r="I168" i="2" s="1"/>
  <c r="K168" i="2" s="1"/>
  <c r="J168" i="2" l="1"/>
  <c r="H170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Professional</author>
    <author>Сабрина</author>
  </authors>
  <commentList>
    <comment ref="D1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C14" authorId="1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D14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14" authorId="1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 16.10.2024</t>
        </r>
      </text>
    </comment>
    <comment ref="C15" authorId="1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D15" authorId="1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15" authorId="1" shapeId="0" xr:uid="{00000000-0006-0000-0000-000007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 на 16.10.2024</t>
        </r>
      </text>
    </comment>
    <comment ref="D17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17" authorId="1" shapeId="0" xr:uid="{00000000-0006-0000-0000-000009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 2024 январь-июнь. 453 родившихся</t>
        </r>
      </text>
    </comment>
    <comment ref="D18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18" authorId="1" shapeId="0" xr:uid="{00000000-0006-0000-0000-00000B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 2024 январь-июнь. 640 умерших</t>
        </r>
      </text>
    </comment>
    <comment ref="D20" authorId="0" shapeId="0" xr:uid="{00000000-0006-0000-0000-00000C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20" authorId="1" shapeId="0" xr:uid="{00000000-0006-0000-0000-00000D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Стастика 2024 январь-июнь. -91 сальдо</t>
        </r>
      </text>
    </comment>
    <comment ref="F20" authorId="1" shapeId="0" xr:uid="{00000000-0006-0000-0000-00000E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105%</t>
        </r>
      </text>
    </comment>
    <comment ref="G20" authorId="1" shapeId="0" xr:uid="{00000000-0006-0000-0000-00000F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115%</t>
        </r>
      </text>
    </comment>
    <comment ref="H20" authorId="1" shapeId="0" xr:uid="{00000000-0006-0000-0000-000010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110%</t>
        </r>
      </text>
    </comment>
    <comment ref="I20" authorId="1" shapeId="0" xr:uid="{00000000-0006-0000-0000-000011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110%</t>
        </r>
      </text>
    </comment>
    <comment ref="J20" authorId="1" shapeId="0" xr:uid="{00000000-0006-0000-0000-000012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110%</t>
        </r>
      </text>
    </comment>
    <comment ref="K20" authorId="1" shapeId="0" xr:uid="{00000000-0006-0000-0000-000013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110%</t>
        </r>
      </text>
    </comment>
    <comment ref="D23" authorId="0" shapeId="0" xr:uid="{00000000-0006-0000-0000-000014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23" authorId="1" shapeId="0" xr:uid="{88E52F94-81A0-4E5B-A172-56E3E7AB10E0}">
      <text>
        <r>
          <rPr>
            <b/>
            <sz val="9"/>
            <color indexed="81"/>
            <rFont val="Tahoma"/>
            <charset val="1"/>
          </rPr>
          <t>Сабрина:</t>
        </r>
        <r>
          <rPr>
            <sz val="9"/>
            <color indexed="81"/>
            <rFont val="Tahoma"/>
            <charset val="1"/>
          </rPr>
          <t xml:space="preserve">
статистика 2024 январь-июнь 18955,72 млн.руб.</t>
        </r>
      </text>
    </comment>
    <comment ref="D25" authorId="0" shapeId="0" xr:uid="{00000000-0006-0000-0000-000015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25" authorId="1" shapeId="0" xr:uid="{DDB47FAA-7627-429B-8858-79963AE0B24A}">
      <text>
        <r>
          <rPr>
            <b/>
            <sz val="9"/>
            <color indexed="81"/>
            <rFont val="Tahoma"/>
            <charset val="1"/>
          </rPr>
          <t>Сабрина:</t>
        </r>
        <r>
          <rPr>
            <sz val="9"/>
            <color indexed="81"/>
            <rFont val="Tahoma"/>
            <charset val="1"/>
          </rPr>
          <t xml:space="preserve">
статистика 2024 январь-июнь 2839,41 млн.руб.</t>
        </r>
      </text>
    </comment>
    <comment ref="D66" authorId="0" shapeId="0" xr:uid="{00000000-0006-0000-0000-000016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66" authorId="1" shapeId="0" xr:uid="{00000000-0006-0000-0000-000017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 2024 январь-июнь 1209,80 млн.руб.</t>
        </r>
      </text>
    </comment>
    <comment ref="D70" authorId="1" shapeId="0" xr:uid="{00000000-0006-0000-0000-000018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70" authorId="1" shapeId="0" xr:uid="{00000000-0006-0000-0000-000019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 2024 январь-июнь 5235,12 млн. руб.</t>
        </r>
      </text>
    </comment>
    <comment ref="D85" authorId="1" shapeId="0" xr:uid="{00000000-0006-0000-0000-00001A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D86" authorId="1" shapeId="0" xr:uid="{00000000-0006-0000-0000-00001B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91" authorId="1" shapeId="0" xr:uid="{1F39EC4F-05C2-4C73-B034-EB7B75FFD88F}">
      <text>
        <r>
          <rPr>
            <b/>
            <sz val="9"/>
            <color indexed="81"/>
            <rFont val="Tahoma"/>
            <charset val="1"/>
          </rPr>
          <t>Сабрина:</t>
        </r>
        <r>
          <rPr>
            <sz val="9"/>
            <color indexed="81"/>
            <rFont val="Tahoma"/>
            <charset val="1"/>
          </rPr>
          <t xml:space="preserve">
статистика 2024 январь-сентябрь 80416 кв.м * 180,110 руб. за 1кв.м</t>
        </r>
      </text>
    </comment>
    <comment ref="D93" authorId="0" shapeId="0" xr:uid="{00000000-0006-0000-0000-00001C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93" authorId="1" shapeId="0" xr:uid="{65A1C8DC-0823-4869-AEF7-D4074F49A3C2}">
      <text>
        <r>
          <rPr>
            <b/>
            <sz val="9"/>
            <color indexed="81"/>
            <rFont val="Tahoma"/>
            <charset val="1"/>
          </rPr>
          <t>Сабрина:</t>
        </r>
        <r>
          <rPr>
            <sz val="9"/>
            <color indexed="81"/>
            <rFont val="Tahoma"/>
            <charset val="1"/>
          </rPr>
          <t xml:space="preserve">
статистика 2024 январь-сентябрь 69448 кв.м</t>
        </r>
      </text>
    </comment>
    <comment ref="D95" authorId="1" shapeId="0" xr:uid="{00000000-0006-0000-0000-00001D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95" authorId="1" shapeId="0" xr:uid="{00000000-0006-0000-0000-00001E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 2024 январь-июнь. 4136,88 млн. руб.</t>
        </r>
      </text>
    </comment>
    <comment ref="D97" authorId="0" shapeId="0" xr:uid="{00000000-0006-0000-0000-00001F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D98" authorId="0" shapeId="0" xr:uid="{00000000-0006-0000-0000-000020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D100" authorId="0" shapeId="0" xr:uid="{00000000-0006-0000-0000-000021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100" authorId="1" shapeId="0" xr:uid="{49A3A93A-0E9D-41D7-83DE-14C4504E52A4}">
      <text>
        <r>
          <rPr>
            <b/>
            <sz val="9"/>
            <color indexed="81"/>
            <rFont val="Tahoma"/>
            <charset val="1"/>
          </rPr>
          <t>Сабрина:</t>
        </r>
        <r>
          <rPr>
            <sz val="9"/>
            <color indexed="81"/>
            <rFont val="Tahoma"/>
            <charset val="1"/>
          </rPr>
          <t xml:space="preserve">
Реестр МСП на 01.10.2024</t>
        </r>
      </text>
    </comment>
    <comment ref="D102" authorId="0" shapeId="0" xr:uid="{00000000-0006-0000-0000-000022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102" authorId="1" shapeId="0" xr:uid="{D7DE51DD-35EC-412D-BCA6-EF884C25FA1B}">
      <text>
        <r>
          <rPr>
            <b/>
            <sz val="9"/>
            <color indexed="81"/>
            <rFont val="Tahoma"/>
            <charset val="1"/>
          </rPr>
          <t>Сабрина:</t>
        </r>
        <r>
          <rPr>
            <sz val="9"/>
            <color indexed="81"/>
            <rFont val="Tahoma"/>
            <charset val="1"/>
          </rPr>
          <t xml:space="preserve">
Единый реестр, ИФНС на 01.10.2024г.</t>
        </r>
      </text>
    </comment>
    <comment ref="C103" authorId="1" shapeId="0" xr:uid="{A7D5401E-C843-4D49-9044-2C7EFE739ECA}">
      <text>
        <r>
          <rPr>
            <b/>
            <sz val="9"/>
            <color indexed="81"/>
            <rFont val="Tahoma"/>
            <charset val="1"/>
          </rPr>
          <t>Сабрина:</t>
        </r>
        <r>
          <rPr>
            <sz val="9"/>
            <color indexed="81"/>
            <rFont val="Tahoma"/>
            <charset val="1"/>
          </rPr>
          <t xml:space="preserve">
ИФНС</t>
        </r>
      </text>
    </comment>
    <comment ref="D103" authorId="1" shapeId="0" xr:uid="{25CD9455-DA4F-4444-8057-500AF1FB30B0}">
      <text>
        <r>
          <rPr>
            <b/>
            <sz val="9"/>
            <color indexed="81"/>
            <rFont val="Tahoma"/>
            <charset val="1"/>
          </rPr>
          <t>Сабрина:</t>
        </r>
        <r>
          <rPr>
            <sz val="9"/>
            <color indexed="81"/>
            <rFont val="Tahoma"/>
            <charset val="1"/>
          </rPr>
          <t xml:space="preserve">
ИФНС</t>
        </r>
      </text>
    </comment>
    <comment ref="D105" authorId="1" shapeId="0" xr:uid="{46DEB0EB-82EC-4CA6-A446-4806CB7491D9}">
      <text>
        <r>
          <rPr>
            <b/>
            <sz val="9"/>
            <color indexed="81"/>
            <rFont val="Tahoma"/>
            <charset val="1"/>
          </rPr>
          <t>Сабрина:</t>
        </r>
        <r>
          <rPr>
            <sz val="9"/>
            <color indexed="81"/>
            <rFont val="Tahoma"/>
            <charset val="1"/>
          </rPr>
          <t xml:space="preserve">
статистика</t>
        </r>
      </text>
    </comment>
    <comment ref="C116" authorId="0" shapeId="0" xr:uid="{00000000-0006-0000-0000-000024000000}">
      <text>
        <r>
          <rPr>
            <b/>
            <sz val="9"/>
            <color indexed="81"/>
            <rFont val="Tahoma"/>
            <family val="2"/>
            <charset val="204"/>
          </rPr>
          <t>econom: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C117" authorId="0" shapeId="0" xr:uid="{00000000-0006-0000-0000-000025000000}">
      <text>
        <r>
          <rPr>
            <b/>
            <sz val="9"/>
            <color indexed="81"/>
            <rFont val="Tahoma"/>
            <family val="2"/>
            <charset val="204"/>
          </rPr>
          <t>econom: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C118" authorId="0" shapeId="0" xr:uid="{00000000-0006-0000-0000-000026000000}">
      <text>
        <r>
          <rPr>
            <b/>
            <sz val="9"/>
            <color indexed="81"/>
            <rFont val="Tahoma"/>
            <family val="2"/>
            <charset val="204"/>
          </rPr>
          <t>econom: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C119" authorId="0" shapeId="0" xr:uid="{00000000-0006-0000-0000-000027000000}">
      <text>
        <r>
          <rPr>
            <b/>
            <sz val="9"/>
            <color indexed="81"/>
            <rFont val="Tahoma"/>
            <family val="2"/>
            <charset val="204"/>
          </rPr>
          <t>econom: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C161" authorId="1" shapeId="0" xr:uid="{00000000-0006-0000-0000-000028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D161" authorId="1" shapeId="0" xr:uid="{00000000-0006-0000-0000-000029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161" authorId="1" shapeId="0" xr:uid="{00000000-0006-0000-0000-00002A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D162" authorId="1" shapeId="0" xr:uid="{76EC46D2-CAD7-46E0-BAA2-DA0663250CE2}">
      <text>
        <r>
          <rPr>
            <b/>
            <sz val="9"/>
            <color indexed="81"/>
            <rFont val="Tahoma"/>
            <charset val="1"/>
          </rPr>
          <t>Сабрина:</t>
        </r>
        <r>
          <rPr>
            <sz val="9"/>
            <color indexed="81"/>
            <rFont val="Tahoma"/>
            <charset val="1"/>
          </rPr>
          <t xml:space="preserve">
статистика</t>
        </r>
      </text>
    </comment>
    <comment ref="E162" authorId="1" shapeId="0" xr:uid="{00000000-0006-0000-0000-00002B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динамика</t>
        </r>
      </text>
    </comment>
    <comment ref="D163" authorId="0" shapeId="0" xr:uid="{00000000-0006-0000-0000-00002C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164" authorId="1" shapeId="0" xr:uid="{9BC95661-6B03-4B4A-B4EC-59A9A749ADFA}">
      <text>
        <r>
          <rPr>
            <b/>
            <sz val="9"/>
            <color indexed="81"/>
            <rFont val="Tahoma"/>
            <charset val="1"/>
          </rPr>
          <t>Сабрина:</t>
        </r>
        <r>
          <rPr>
            <sz val="9"/>
            <color indexed="81"/>
            <rFont val="Tahoma"/>
            <charset val="1"/>
          </rPr>
          <t xml:space="preserve">
ИФНС 2024 на июнь 4970 чел.</t>
        </r>
      </text>
    </comment>
    <comment ref="C165" authorId="1" shapeId="0" xr:uid="{00000000-0006-0000-0000-00002D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статистика. Подростки 11-15 лет</t>
        </r>
      </text>
    </comment>
    <comment ref="D165" authorId="1" shapeId="0" xr:uid="{00000000-0006-0000-0000-00002E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Статистика. Подростки 11-15 лет</t>
        </r>
      </text>
    </comment>
    <comment ref="E165" authorId="1" shapeId="0" xr:uid="{00000000-0006-0000-0000-00002F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статистика. Подростки 11-15 лет</t>
        </r>
      </text>
    </comment>
    <comment ref="D167" authorId="0" shapeId="0" xr:uid="{00000000-0006-0000-0000-000030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167" authorId="1" shapeId="0" xr:uid="{00000000-0006-0000-0000-000031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D168" authorId="1" shapeId="0" xr:uid="{00000000-0006-0000-0000-000032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168" authorId="1" shapeId="0" xr:uid="{00000000-0006-0000-0000-000033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Статистика-60 056,6 руб.</t>
        </r>
      </text>
    </comment>
    <comment ref="D171" authorId="0" shapeId="0" xr:uid="{00000000-0006-0000-0000-000034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ЦЗН</t>
        </r>
      </text>
    </comment>
    <comment ref="E171" authorId="1" shapeId="0" xr:uid="{00000000-0006-0000-0000-000035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ЦЗН</t>
        </r>
      </text>
    </comment>
    <comment ref="D173" authorId="1" shapeId="0" xr:uid="{00000000-0006-0000-0000-000036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ЦЗН</t>
        </r>
      </text>
    </comment>
    <comment ref="E173" authorId="1" shapeId="0" xr:uid="{00000000-0006-0000-0000-000037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ЦЗН</t>
        </r>
      </text>
    </comment>
    <comment ref="D174" authorId="0" shapeId="0" xr:uid="{00000000-0006-0000-0000-000038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174" authorId="1" shapeId="0" xr:uid="{04239595-CC7E-4C93-8403-023AE8199BF0}">
      <text>
        <r>
          <rPr>
            <b/>
            <sz val="9"/>
            <color indexed="81"/>
            <rFont val="Tahoma"/>
            <charset val="1"/>
          </rPr>
          <t>Сабрина:</t>
        </r>
        <r>
          <rPr>
            <sz val="9"/>
            <color indexed="81"/>
            <rFont val="Tahoma"/>
            <charset val="1"/>
          </rPr>
          <t xml:space="preserve">
статистика 2024 январь-июнь 6012,80 млн. руб.</t>
        </r>
      </text>
    </comment>
    <comment ref="D177" authorId="0" shapeId="0" xr:uid="{00000000-0006-0000-0000-000039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Данные статистики
</t>
        </r>
      </text>
    </comment>
    <comment ref="E177" authorId="0" shapeId="0" xr:uid="{00000000-0006-0000-0000-00003A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Данные статистики
янв.-июнь 2024-158,9% к аналогичному периоду 2023 г.
</t>
        </r>
      </text>
    </comment>
    <comment ref="D179" authorId="0" shapeId="0" xr:uid="{00000000-0006-0000-0000-00003B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Образование</t>
        </r>
      </text>
    </comment>
    <comment ref="E179" authorId="1" shapeId="0" xr:uid="{00000000-0006-0000-0000-00003C000000}">
      <text>
        <r>
          <rPr>
            <b/>
            <sz val="9"/>
            <color indexed="81"/>
            <rFont val="Tahoma"/>
            <family val="2"/>
            <charset val="204"/>
          </rPr>
          <t>Сабрина:</t>
        </r>
        <r>
          <rPr>
            <sz val="9"/>
            <color indexed="81"/>
            <rFont val="Tahoma"/>
            <family val="2"/>
            <charset val="204"/>
          </rPr>
          <t xml:space="preserve">
Оразование</t>
        </r>
      </text>
    </comment>
    <comment ref="D181" authorId="0" shapeId="0" xr:uid="{00000000-0006-0000-0000-00003D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Организации здравоохранения</t>
        </r>
      </text>
    </comment>
    <comment ref="E181" authorId="0" shapeId="0" xr:uid="{00000000-0006-0000-0000-00003E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Организации здравоохранения</t>
        </r>
      </text>
    </comment>
    <comment ref="D182" authorId="0" shapeId="0" xr:uid="{00000000-0006-0000-0000-00003F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Культура</t>
        </r>
      </text>
    </comment>
    <comment ref="E182" authorId="0" shapeId="0" xr:uid="{00000000-0006-0000-0000-000040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Культура</t>
        </r>
      </text>
    </comment>
    <comment ref="D183" authorId="0" shapeId="0" xr:uid="{00000000-0006-0000-0000-000041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Культура</t>
        </r>
      </text>
    </comment>
    <comment ref="E183" authorId="0" shapeId="0" xr:uid="{00000000-0006-0000-0000-000042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Культура</t>
        </r>
      </text>
    </comment>
    <comment ref="D184" authorId="0" shapeId="0" xr:uid="{00000000-0006-0000-0000-000043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Образование</t>
        </r>
      </text>
    </comment>
    <comment ref="E184" authorId="0" shapeId="0" xr:uid="{00000000-0006-0000-0000-000044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Образование</t>
        </r>
      </text>
    </comment>
    <comment ref="D188" authorId="0" shapeId="0" xr:uid="{00000000-0006-0000-0000-000045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Туризм</t>
        </r>
      </text>
    </comment>
    <comment ref="E188" authorId="0" shapeId="0" xr:uid="{00000000-0006-0000-0000-000046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Туризм</t>
        </r>
      </text>
    </comment>
    <comment ref="E196" authorId="0" shapeId="0" xr:uid="{00000000-0006-0000-0000-000047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Туризм</t>
        </r>
      </text>
    </comment>
  </commentList>
</comments>
</file>

<file path=xl/sharedStrings.xml><?xml version="1.0" encoding="utf-8"?>
<sst xmlns="http://schemas.openxmlformats.org/spreadsheetml/2006/main" count="387" uniqueCount="216">
  <si>
    <t>Продукция сельского хозяйства</t>
  </si>
  <si>
    <t>Индекс производства продукции сельского хозяйства</t>
  </si>
  <si>
    <t>Продукция растениеводства</t>
  </si>
  <si>
    <t>Индекс производства продукции растениеводства</t>
  </si>
  <si>
    <t>Продукция животноводства</t>
  </si>
  <si>
    <t>Индекс производства продукции животноводства</t>
  </si>
  <si>
    <t>Валовой сбор зерна (в весе после доработки)</t>
  </si>
  <si>
    <t>тыс. тонн</t>
  </si>
  <si>
    <t xml:space="preserve">Валовой сбор сахарной свеклы </t>
  </si>
  <si>
    <t>Валовой сбор семян масличных культур – всего</t>
  </si>
  <si>
    <t>в том числе подсолнечника</t>
  </si>
  <si>
    <t>Валовой сбор картофеля</t>
  </si>
  <si>
    <t>Валовой сбор овощей</t>
  </si>
  <si>
    <t>Скот и птица на убой (в живом весе)</t>
  </si>
  <si>
    <t>Молоко</t>
  </si>
  <si>
    <t>Яйца</t>
  </si>
  <si>
    <t>%</t>
  </si>
  <si>
    <t>Оборот розничной торговли</t>
  </si>
  <si>
    <t>единиц</t>
  </si>
  <si>
    <t>тыс. чел.</t>
  </si>
  <si>
    <t>Индекс физического объема инвестиций в основной капитал</t>
  </si>
  <si>
    <t>Собственные средства</t>
  </si>
  <si>
    <t>млн.руб.</t>
  </si>
  <si>
    <t>Уровень зарегистрированной безработицы (на конец года)</t>
  </si>
  <si>
    <t>чел.</t>
  </si>
  <si>
    <t>Численность детей в дошкольных образовательных учреждениях</t>
  </si>
  <si>
    <t xml:space="preserve">Обеспеченность: </t>
  </si>
  <si>
    <t>больничными койками на 10 000 человек населения</t>
  </si>
  <si>
    <t xml:space="preserve"> коек </t>
  </si>
  <si>
    <t>общедоступными  библиотеками</t>
  </si>
  <si>
    <t>учрежд. на 100 тыс.населения</t>
  </si>
  <si>
    <t>учреждениями культурно-досугового типа</t>
  </si>
  <si>
    <t>дошкольными образовательными учреждениями</t>
  </si>
  <si>
    <t>Численность иностранных граждан, прибывших в регион по цели поездки туризм</t>
  </si>
  <si>
    <t>Численность российских граждан, выехавших за границу</t>
  </si>
  <si>
    <t>% к предыдущему году в действующих ценах</t>
  </si>
  <si>
    <t>Среднесписочная численность работников организаций (без внешних совместителей)</t>
  </si>
  <si>
    <t>мест на 1000 детей в возрасте 1-6 лет</t>
  </si>
  <si>
    <t>Показатели</t>
  </si>
  <si>
    <t>Единица измерения</t>
  </si>
  <si>
    <t>Общий коэффициент рождаемости</t>
  </si>
  <si>
    <t>Общий коэффициент смертности</t>
  </si>
  <si>
    <t>число умерших на 1000 человек населения</t>
  </si>
  <si>
    <t>Коэффициент естественного прироста населения</t>
  </si>
  <si>
    <t>на 1000 человек населения</t>
  </si>
  <si>
    <t xml:space="preserve">млн. руб. </t>
  </si>
  <si>
    <t>Объем отгруженных товаров собственного производства, выполненных работ и услуг собственными силами - РАЗДЕЛ C: Обрабатывающие производства</t>
  </si>
  <si>
    <t>Темп роста отгрузки - РАЗДЕЛ C: Обрабатывающие производства</t>
  </si>
  <si>
    <t>Обеспечение электрической энергией, газом и паром; кондиционирование воздуха</t>
  </si>
  <si>
    <t>Объем отгруженных товаров собственного производства, выполненных работ и услуг собственными силами - РАЗДЕЛ E: Водоснабжение; водоотведение, организация сбора и утилизации отходов, деятельность по ликвидации загрязнений</t>
  </si>
  <si>
    <t>Темп роста отгрузки - РАЗДЕЛ E: Водоснабжение; водоотведение, организация сбора и утилизации отходов, деятельность по ликвидации загрязнений</t>
  </si>
  <si>
    <t>Водоснабжение; водоотведение, организация сбора и утилизации отходов, деятельность по ликвидации загрязнений</t>
  </si>
  <si>
    <t>базовый</t>
  </si>
  <si>
    <t>консервативный</t>
  </si>
  <si>
    <t>1 вариант</t>
  </si>
  <si>
    <t>2 вариант</t>
  </si>
  <si>
    <t>Темп роста отгрузки - РАЗДЕЛ D: Обеспечение электрической энергией, газом и паром; кондиционирование воздуха</t>
  </si>
  <si>
    <t>Объем отгруженных товаров собственного производства, выполненных работ и услуг собственными силами - РАЗДЕЛ D: Обеспечение электрической энергией, газом и паром; кондиционирование воздуха</t>
  </si>
  <si>
    <t>число лет</t>
  </si>
  <si>
    <t>Миграционный прирост (убыль)</t>
  </si>
  <si>
    <t>Количество малых и средних предприятий, включая микропредприятия (на конец года)</t>
  </si>
  <si>
    <t>Привлеченные средства, из них:</t>
  </si>
  <si>
    <t>Налоговые и неналоговые доходы, всего</t>
  </si>
  <si>
    <t>Неналоговые доходы</t>
  </si>
  <si>
    <t>Безвозмездные поступления всего, в том числе</t>
  </si>
  <si>
    <t>% г/г</t>
  </si>
  <si>
    <t xml:space="preserve">Доходы консолидированного бюджета </t>
  </si>
  <si>
    <t>Дефицит(-),профицит(+) консолидированного бюджета</t>
  </si>
  <si>
    <t>Государственный долг муниципального образования</t>
  </si>
  <si>
    <t>Номинальная начисленная среднемесячная заработная плата работников организаций</t>
  </si>
  <si>
    <t>Фонд заработной платы работников организаций</t>
  </si>
  <si>
    <t>Темп роста фонда заработной платы работников организаций</t>
  </si>
  <si>
    <t>Население</t>
  </si>
  <si>
    <t>Численность населения (в среднегодовом исчислении)</t>
  </si>
  <si>
    <t>Численность населения трудоспособного возраста
(на 1 января года)</t>
  </si>
  <si>
    <t>Численность населения старше трудоспособного возраста
(на 1 января года)</t>
  </si>
  <si>
    <t>число родившихся живыми
на 1000 человек населения</t>
  </si>
  <si>
    <t>млн руб.</t>
  </si>
  <si>
    <t>Промышленное производство</t>
  </si>
  <si>
    <t>% к предыдущему году
в сопоставимых ценах</t>
  </si>
  <si>
    <t>Сельское хозяйство</t>
  </si>
  <si>
    <t>Строительство</t>
  </si>
  <si>
    <t>в ценах соответствующих лет; млн руб.</t>
  </si>
  <si>
    <t>Индекс физического объема работ, выполненных по виду деятельности "Строительство"</t>
  </si>
  <si>
    <t>тыс. кв. м общей площади</t>
  </si>
  <si>
    <t>Торговля и услуги населению</t>
  </si>
  <si>
    <t>млн рублей</t>
  </si>
  <si>
    <t>Индекс физического объема оборота розничной торговли</t>
  </si>
  <si>
    <t>Индекс физического объема платных услуг населению</t>
  </si>
  <si>
    <t>Среднесписочная численность работников на предприятиях малого и среднего предпринимательства (включая микропредприятия) (без внешних совместителей)</t>
  </si>
  <si>
    <t>млрд руб.</t>
  </si>
  <si>
    <t>налог на прибыль организаций</t>
  </si>
  <si>
    <t>налог на доходы физических лиц</t>
  </si>
  <si>
    <t>налог на добычу полезных ископаемых</t>
  </si>
  <si>
    <t>акцизы</t>
  </si>
  <si>
    <t>налог, взимаемый в связи с применением упрощенной системы налогообложения</t>
  </si>
  <si>
    <t>налог на имущество физических лиц</t>
  </si>
  <si>
    <t>налог на имущество организаций</t>
  </si>
  <si>
    <t>налог на игорный бизнес</t>
  </si>
  <si>
    <t>транспортный налог</t>
  </si>
  <si>
    <t>земельный налог</t>
  </si>
  <si>
    <t>дотации на выравнивание бюджетной обеспеченности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</si>
  <si>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</si>
  <si>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</si>
  <si>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</si>
  <si>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</si>
  <si>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</si>
  <si>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</si>
  <si>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</si>
  <si>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</si>
  <si>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</si>
  <si>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</si>
  <si>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</si>
  <si>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</si>
  <si>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</si>
  <si>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Труд и занятость</t>
  </si>
  <si>
    <t>Численность рабочей силы</t>
  </si>
  <si>
    <t>Среднегодовая численность занятых в экономике (по данным баланса трудовых ресурсов)</t>
  </si>
  <si>
    <t>Темп роста номинальной начисленной среднемесячной заработной платы работников организаций</t>
  </si>
  <si>
    <t>Общая численность безработных (по методологии МОТ)</t>
  </si>
  <si>
    <t>Численность безработных, зарегистрированных в государственных учреждениях службы занятости населения (на конец года)</t>
  </si>
  <si>
    <t>Финансы организаций</t>
  </si>
  <si>
    <t xml:space="preserve">Консолидированный бюджет </t>
  </si>
  <si>
    <t>Расходы консолидированного бюджета, в том числе по направлениям:</t>
  </si>
  <si>
    <t xml:space="preserve">Производство важнейших видов продукции в натуральном выражении </t>
  </si>
  <si>
    <t>Развитие социальной сферы</t>
  </si>
  <si>
    <t>Туризм</t>
  </si>
  <si>
    <t>Инвестиции в основной капитал</t>
  </si>
  <si>
    <t>в ценах соответствующих лет; млн. руб.</t>
  </si>
  <si>
    <t>% к предыдущему году в сопоставимых ценах</t>
  </si>
  <si>
    <t>Объем инвестиций в основной капитал за счет всех источников финансирования (без субъектов малого предпринимательства и объемов инвестиций, не наблюдаемых прямыми статистическими методами) - всего</t>
  </si>
  <si>
    <t>Индекс физического объема</t>
  </si>
  <si>
    <t>Инвестиции в основной капитал по источникам финансирования</t>
  </si>
  <si>
    <t>млн. рублей</t>
  </si>
  <si>
    <t xml:space="preserve">     кредиты банков, в том числе:</t>
  </si>
  <si>
    <t xml:space="preserve">     кредиты иностранных банков</t>
  </si>
  <si>
    <t>Заемные средства других организаций</t>
  </si>
  <si>
    <t>Бюджетные средства, в том числе:</t>
  </si>
  <si>
    <t xml:space="preserve">     федеральный бюджет</t>
  </si>
  <si>
    <t xml:space="preserve">     бюджеты субъектов Российской Федерации</t>
  </si>
  <si>
    <t xml:space="preserve">     из местных бюджетов</t>
  </si>
  <si>
    <t>Прочие</t>
  </si>
  <si>
    <t>Инвестиции</t>
  </si>
  <si>
    <t>Приложение
 к письму минэкономразвития края 
№ МЭР -10/</t>
  </si>
  <si>
    <t>Малое и среднее предпринимательство, включая микропредприятия (без учета индивидуальных предпринимателей)</t>
  </si>
  <si>
    <t>Налоговые доходы консолидированного бюджета муниципального образования Ставропольского края всего, в том числе:</t>
  </si>
  <si>
    <t>Отчет</t>
  </si>
  <si>
    <t>Оценка показателя</t>
  </si>
  <si>
    <t>Прогноз</t>
  </si>
  <si>
    <t>субсидии из федерального бюджета</t>
  </si>
  <si>
    <t>субвенции из федерального бюджета</t>
  </si>
  <si>
    <t>дотации из федерального бюджета, в том числе:</t>
  </si>
  <si>
    <t>Численность трудовых ресурсов – всего, в том числе:</t>
  </si>
  <si>
    <t>трудоспособное население в трудоспособном возрасте</t>
  </si>
  <si>
    <t>иностранные трудовые мигранты</t>
  </si>
  <si>
    <t>численность лиц старше трудоспособного возраста и подростков, занятых в экономике, в том числе:</t>
  </si>
  <si>
    <t>пенсионеры старше трудоспособного возраста</t>
  </si>
  <si>
    <t>подростки моложе трудоспособного возраста</t>
  </si>
  <si>
    <t>Объем отгруженных товаров собственного производства, выполненных работ и услуг собственными силами - 10 Производство пищевых продуктов*</t>
  </si>
  <si>
    <t>Темп роста отгрузки -10 Производство пищевых продуктов*</t>
  </si>
  <si>
    <t>Темп роста отгрузки - 12 Производство табачных изделий *</t>
  </si>
  <si>
    <t>Объем отгруженных товаров собственного производства, выполненных работ и услуг собственными силами - 13 Производство текстильных изделий*</t>
  </si>
  <si>
    <t>Объем отгруженных товаров собственного производства, выполненных работ и услуг собственными силами - 12 Производство табачных изделий*</t>
  </si>
  <si>
    <t>Темп роста отгрузки -11 Производство напитков*</t>
  </si>
  <si>
    <t>Объем отгруженных товаров собственного производства, выполненных работ и услуг собственными силами - 11 Производство напитков*</t>
  </si>
  <si>
    <t>Темп роста отгрузки - 13 Производство текстильных изделий*</t>
  </si>
  <si>
    <t>Объем отгруженных товаров собственного производства, выполненных работ и услуг собственными силами - 14 Производство одежды*</t>
  </si>
  <si>
    <t>Темп роста отгрузки - 14 Производство одежды*</t>
  </si>
  <si>
    <t>Объем отгруженных товаров собственного производства, выполненных работ и услуг собственными силами - 16 Обработка древесины и производство изделий из дерева и пробки, кроме мебели, производство изделий из соломки и материалов для плетения*</t>
  </si>
  <si>
    <t>Темп отгрузки - 16 Обработка древесины и производство изделий из дерева и пробки, кроме мебели, производство изделий из соломки и материалов для плетения*</t>
  </si>
  <si>
    <t>Объем отгруженных товаров собственного производства, выполненных работ и услуг собственными силами - 17 Производство бумаги и бумажных изделий*</t>
  </si>
  <si>
    <t>Темп роста отгрузки - 17 Производство бумаги и бумажных изделий*</t>
  </si>
  <si>
    <t>Объем отгруженных товаров собственного производства, выполненных работ и услуг собственными силами - 18 Деятельность полиграфическая и копирование носителей информации*</t>
  </si>
  <si>
    <t>Темп роста отгрузки - 18 Деятельность полиграфическая и копирование носителей информации*</t>
  </si>
  <si>
    <t>Объем отгруженных товаров собственного производства, выполненных работ и услуг собственными силами - 21 Производство лекарственных средств и материалов, применяемых в медицинских целях*</t>
  </si>
  <si>
    <t>Темп роста отгрузки - 21 Производство лекарственных средств и материалов, применяемых в медицинских целях*</t>
  </si>
  <si>
    <t>Объем отгруженных товаров собственного производства, выполненных работ и услуг собственными силами - 22 Производство резиновых и пластмассовых изделий*</t>
  </si>
  <si>
    <t>Темп роста отгрузки - 22 Производство резиновых и пластмассовых изделий*</t>
  </si>
  <si>
    <t>Объем отгруженных товаров собственного производства, выполненных работ и услуг собственными силами - 23 Производство прочей неметаллической минеральной продукции*</t>
  </si>
  <si>
    <t>Темп роста отгрузки - 23 Производство прочей неметаллической минеральной продукции*</t>
  </si>
  <si>
    <t>Объем отгруженных товаров собственного производства, выполненных работ и услуг собственными силами - 24 Производство металлургическое*</t>
  </si>
  <si>
    <t>Темп роста отгрузки - 24 Производство металлургическое*</t>
  </si>
  <si>
    <t>Объем отгруженных товаров собственного производства, выполненных работ и услуг собственными силами - 25 Производство готовых металлических изделий, кроме машин и оборудования*</t>
  </si>
  <si>
    <t>Темп роста отгрузки - 25 Производство готовых металлических изделий, кроме машин и оборудования*</t>
  </si>
  <si>
    <t>Объем отгруженных товаров собственного производства, выполненных работ и услуг собственными силами - 26 Производство компьютеров, электронных и  оптических изделий*</t>
  </si>
  <si>
    <t>Темп роста отгрузки - 26 Производство компьютеров, электронных и  оптических изделий*</t>
  </si>
  <si>
    <t>Объем отгруженных товаров собственного производства, выполненных работ и услуг собственными силами - 27 Производство электрического оборудования*</t>
  </si>
  <si>
    <t>Темп роста отгрузки - 27 Производство электрического оборудования*</t>
  </si>
  <si>
    <t>Объем отгруженных товаров собственного производства, выполненных работ и услуг собственными силами - 30 Производство прочих транспортных средств и оборудования*</t>
  </si>
  <si>
    <t>Темп роста отгрузки - 30 Производство прочих транспортных средств и оборудования*</t>
  </si>
  <si>
    <t>Объем отгруженных товаров собственного производства, выполненных работ и услуг собственными силами - 31 Производство мебели*</t>
  </si>
  <si>
    <t>Темп роста отгрузки - 31 Производство мебели*</t>
  </si>
  <si>
    <t>Объем отгруженных товаров собственного производства, выполненных работ и услуг собственными силами - 32 Производство прочих готовых изделий*</t>
  </si>
  <si>
    <t>Темп роста отгрузки - 32 Производство прочих готовых изделий*</t>
  </si>
  <si>
    <t>Все страны***</t>
  </si>
  <si>
    <t xml:space="preserve">   Страны вне СНГ***</t>
  </si>
  <si>
    <t xml:space="preserve">   Страны СНГ***</t>
  </si>
  <si>
    <t xml:space="preserve">    Страны вне СНГ***</t>
  </si>
  <si>
    <t xml:space="preserve">    Страны СНГ***</t>
  </si>
  <si>
    <t>Количество российских посетителей из других регионов (резидентов)***</t>
  </si>
  <si>
    <t>Количество российских туристов, посетивших муниципальное образование***</t>
  </si>
  <si>
    <t>Объем платных услуг, оказываемых организациями санаторно-курортного и туристского комплексов муниципального образования***</t>
  </si>
  <si>
    <t>Объем отгруженных товаров собственного производства, выполненных работ и услуг собственными силами - 20 Производство химических веществ и химических продуктов**</t>
  </si>
  <si>
    <t>Темп роста отгрузки - 20 Производство химических веществ и химических продуктов**</t>
  </si>
  <si>
    <t>тыс.шт.</t>
  </si>
  <si>
    <t>-</t>
  </si>
  <si>
    <t xml:space="preserve">рублей </t>
  </si>
  <si>
    <t>Основные показатели, представляемые для разработки уточненного прогноза социально-экономического развития муниципального округа (городского округа) Ставропольского края на 2025 год и на плановый период 2026 и 2027 годов</t>
  </si>
  <si>
    <t xml:space="preserve">Объем отгруженных товаров собственного производства, выполненных работ и услуг собственными силами по промышленным видам экономической деятельности </t>
  </si>
  <si>
    <r>
      <t>Темп роста отгрузки товаров собственного производства, выполненных работ и услуг собственными силами по промышленным видам экономической деятельности</t>
    </r>
    <r>
      <rPr>
        <sz val="14"/>
        <color rgb="FFFF0000"/>
        <rFont val="Times New Roman"/>
        <family val="1"/>
        <charset val="204"/>
      </rPr>
      <t xml:space="preserve"> </t>
    </r>
  </si>
  <si>
    <t xml:space="preserve">Ввод в действие жилых домов </t>
  </si>
  <si>
    <t>Объем работ, выполненных по виду деятельности "Строительство"</t>
  </si>
  <si>
    <t>Темп роста прибыли прибыльных организаций для целей бухгалтерского учета</t>
  </si>
  <si>
    <t>Объем платных услуг населению</t>
  </si>
  <si>
    <t xml:space="preserve">Оборот малых и средних предприятий, включая микропредприятия </t>
  </si>
  <si>
    <t xml:space="preserve">Ожидаемая продолжительность жизни при рождении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</si>
</sst>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0"/>
      <name val="Arial Cyr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25"/>
      <name val="Times New Roman"/>
      <family val="1"/>
      <charset val="204"/>
    </font>
    <font>
      <sz val="22"/>
      <name val="Times New Roman"/>
      <family val="1"/>
      <charset val="204"/>
    </font>
    <font>
      <sz val="10"/>
      <name val="Arial Cyr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4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6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6" xfId="0" applyFont="1" applyBorder="1" applyAlignment="1">
      <alignment horizontal="left" vertical="center" wrapText="1" shrinkToFit="1"/>
    </xf>
    <xf numFmtId="0" fontId="3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 shrinkToFit="1"/>
    </xf>
    <xf numFmtId="0" fontId="1" fillId="0" borderId="0" xfId="0" applyFont="1" applyAlignment="1">
      <alignment horizontal="left" vertical="center" wrapText="1" shrinkToFi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 shrinkToFit="1"/>
    </xf>
    <xf numFmtId="0" fontId="4" fillId="0" borderId="0" xfId="0" applyFont="1" applyAlignment="1">
      <alignment vertical="center" wrapText="1" shrinkToFit="1"/>
    </xf>
    <xf numFmtId="0" fontId="3" fillId="0" borderId="0" xfId="0" applyFont="1" applyAlignment="1">
      <alignment horizontal="left" vertical="center" wrapText="1" shrinkToFit="1"/>
    </xf>
    <xf numFmtId="0" fontId="3" fillId="0" borderId="0" xfId="0" applyFont="1" applyAlignment="1">
      <alignment wrapText="1"/>
    </xf>
    <xf numFmtId="0" fontId="0" fillId="0" borderId="8" xfId="0" applyBorder="1"/>
    <xf numFmtId="0" fontId="3" fillId="0" borderId="8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 shrinkToFit="1"/>
    </xf>
    <xf numFmtId="0" fontId="1" fillId="0" borderId="8" xfId="0" applyFont="1" applyBorder="1" applyAlignment="1">
      <alignment horizontal="left" vertical="center" wrapText="1" shrinkToFit="1"/>
    </xf>
    <xf numFmtId="0" fontId="2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wrapText="1"/>
    </xf>
    <xf numFmtId="0" fontId="3" fillId="0" borderId="8" xfId="0" applyFont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6" fillId="2" borderId="0" xfId="0" applyFont="1" applyFill="1"/>
    <xf numFmtId="0" fontId="7" fillId="0" borderId="0" xfId="0" applyFont="1" applyAlignment="1">
      <alignment vertical="center"/>
    </xf>
    <xf numFmtId="0" fontId="2" fillId="0" borderId="9" xfId="0" applyFont="1" applyBorder="1" applyAlignment="1">
      <alignment horizontal="left" vertical="center" wrapText="1" shrinkToFit="1"/>
    </xf>
    <xf numFmtId="0" fontId="2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left" vertical="center" wrapText="1" shrinkToFit="1"/>
    </xf>
    <xf numFmtId="0" fontId="3" fillId="3" borderId="4" xfId="0" applyFont="1" applyFill="1" applyBorder="1" applyAlignment="1">
      <alignment horizontal="left" vertical="center" wrapText="1" shrinkToFit="1"/>
    </xf>
    <xf numFmtId="0" fontId="2" fillId="3" borderId="1" xfId="0" applyFont="1" applyFill="1" applyBorder="1" applyAlignment="1">
      <alignment horizontal="left" vertical="center" wrapText="1" shrinkToFit="1"/>
    </xf>
    <xf numFmtId="0" fontId="5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 shrinkToFit="1"/>
    </xf>
    <xf numFmtId="0" fontId="3" fillId="3" borderId="1" xfId="0" applyFont="1" applyFill="1" applyBorder="1" applyAlignment="1">
      <alignment horizontal="left" vertical="center" wrapText="1" indent="3"/>
    </xf>
    <xf numFmtId="0" fontId="3" fillId="4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 shrinkToFit="1"/>
    </xf>
    <xf numFmtId="2" fontId="2" fillId="0" borderId="1" xfId="0" applyNumberFormat="1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2" fontId="3" fillId="0" borderId="1" xfId="0" applyNumberFormat="1" applyFont="1" applyBorder="1" applyAlignment="1">
      <alignment horizontal="center" vertical="center" wrapText="1" shrinkToFit="1"/>
    </xf>
    <xf numFmtId="0" fontId="1" fillId="0" borderId="6" xfId="0" applyFont="1" applyBorder="1" applyAlignment="1">
      <alignment horizontal="center" vertical="center" wrapText="1" shrinkToFit="1"/>
    </xf>
    <xf numFmtId="0" fontId="0" fillId="5" borderId="0" xfId="0" applyFill="1"/>
    <xf numFmtId="0" fontId="3" fillId="5" borderId="9" xfId="0" applyFont="1" applyFill="1" applyBorder="1" applyAlignment="1">
      <alignment wrapText="1"/>
    </xf>
    <xf numFmtId="0" fontId="1" fillId="4" borderId="9" xfId="0" applyFont="1" applyFill="1" applyBorder="1" applyAlignment="1">
      <alignment horizontal="left" vertical="center" wrapText="1" shrinkToFit="1"/>
    </xf>
    <xf numFmtId="164" fontId="3" fillId="0" borderId="1" xfId="0" applyNumberFormat="1" applyFont="1" applyBorder="1" applyAlignment="1">
      <alignment horizontal="center" vertical="center" wrapText="1"/>
    </xf>
    <xf numFmtId="0" fontId="0" fillId="2" borderId="0" xfId="0" applyFill="1"/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wrapText="1"/>
    </xf>
    <xf numFmtId="2" fontId="3" fillId="4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0" fontId="3" fillId="6" borderId="0" xfId="0" applyFont="1" applyFill="1" applyAlignment="1">
      <alignment wrapText="1"/>
    </xf>
    <xf numFmtId="0" fontId="6" fillId="6" borderId="0" xfId="0" applyFont="1" applyFill="1"/>
    <xf numFmtId="0" fontId="1" fillId="6" borderId="8" xfId="0" applyFont="1" applyFill="1" applyBorder="1" applyAlignment="1">
      <alignment horizontal="left" vertical="center" wrapText="1" shrinkToFit="1"/>
    </xf>
    <xf numFmtId="0" fontId="1" fillId="6" borderId="0" xfId="0" applyFont="1" applyFill="1" applyAlignment="1">
      <alignment horizontal="left" vertical="center" wrapText="1" shrinkToFit="1"/>
    </xf>
    <xf numFmtId="0" fontId="3" fillId="7" borderId="0" xfId="0" applyFont="1" applyFill="1" applyAlignment="1">
      <alignment wrapText="1"/>
    </xf>
    <xf numFmtId="0" fontId="6" fillId="7" borderId="0" xfId="0" applyFont="1" applyFill="1"/>
    <xf numFmtId="0" fontId="1" fillId="7" borderId="8" xfId="0" applyFont="1" applyFill="1" applyBorder="1" applyAlignment="1">
      <alignment horizontal="left" vertical="center" wrapText="1" shrinkToFit="1"/>
    </xf>
    <xf numFmtId="0" fontId="1" fillId="7" borderId="0" xfId="0" applyFont="1" applyFill="1" applyAlignment="1">
      <alignment horizontal="left" vertical="center" wrapText="1" shrinkToFit="1"/>
    </xf>
    <xf numFmtId="0" fontId="1" fillId="4" borderId="6" xfId="0" applyFont="1" applyFill="1" applyBorder="1" applyAlignment="1">
      <alignment horizontal="left" vertical="center" wrapText="1" shrinkToFit="1"/>
    </xf>
    <xf numFmtId="0" fontId="2" fillId="4" borderId="1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1" fillId="4" borderId="10" xfId="0" applyFont="1" applyFill="1" applyBorder="1" applyAlignment="1">
      <alignment horizontal="left" vertical="center" wrapText="1" shrinkToFit="1"/>
    </xf>
    <xf numFmtId="2" fontId="1" fillId="0" borderId="8" xfId="0" applyNumberFormat="1" applyFont="1" applyBorder="1" applyAlignment="1">
      <alignment horizontal="left" vertical="center" wrapText="1" shrinkToFit="1"/>
    </xf>
    <xf numFmtId="2" fontId="1" fillId="0" borderId="0" xfId="0" applyNumberFormat="1" applyFont="1" applyAlignment="1">
      <alignment horizontal="left" vertical="center" wrapText="1" shrinkToFit="1"/>
    </xf>
    <xf numFmtId="2" fontId="13" fillId="0" borderId="8" xfId="0" applyNumberFormat="1" applyFont="1" applyBorder="1" applyAlignment="1">
      <alignment horizontal="center" vertical="center" wrapText="1"/>
    </xf>
    <xf numFmtId="2" fontId="13" fillId="0" borderId="0" xfId="0" applyNumberFormat="1" applyFont="1" applyAlignment="1">
      <alignment horizontal="center" vertical="center" wrapText="1"/>
    </xf>
    <xf numFmtId="0" fontId="13" fillId="6" borderId="8" xfId="0" applyFont="1" applyFill="1" applyBorder="1" applyAlignment="1">
      <alignment horizontal="center" vertical="center" wrapText="1"/>
    </xf>
    <xf numFmtId="0" fontId="13" fillId="6" borderId="0" xfId="0" applyFont="1" applyFill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8" xfId="0" applyFont="1" applyBorder="1" applyAlignment="1">
      <alignment wrapText="1"/>
    </xf>
    <xf numFmtId="0" fontId="14" fillId="0" borderId="0" xfId="0" applyFont="1" applyAlignment="1">
      <alignment wrapText="1"/>
    </xf>
    <xf numFmtId="0" fontId="12" fillId="0" borderId="8" xfId="0" applyFont="1" applyBorder="1" applyAlignment="1">
      <alignment wrapText="1"/>
    </xf>
    <xf numFmtId="0" fontId="12" fillId="0" borderId="0" xfId="0" applyFont="1" applyAlignment="1">
      <alignment wrapText="1"/>
    </xf>
    <xf numFmtId="10" fontId="3" fillId="0" borderId="0" xfId="0" applyNumberFormat="1" applyFont="1" applyAlignment="1">
      <alignment wrapText="1"/>
    </xf>
    <xf numFmtId="0" fontId="0" fillId="4" borderId="6" xfId="0" applyFill="1" applyBorder="1"/>
    <xf numFmtId="2" fontId="2" fillId="4" borderId="1" xfId="0" applyNumberFormat="1" applyFont="1" applyFill="1" applyBorder="1" applyAlignment="1">
      <alignment horizontal="center" vertical="center" wrapText="1" shrinkToFit="1"/>
    </xf>
    <xf numFmtId="2" fontId="2" fillId="4" borderId="4" xfId="0" applyNumberFormat="1" applyFont="1" applyFill="1" applyBorder="1" applyAlignment="1">
      <alignment horizontal="center" vertical="center" wrapText="1" shrinkToFit="1"/>
    </xf>
    <xf numFmtId="0" fontId="4" fillId="4" borderId="1" xfId="0" applyFont="1" applyFill="1" applyBorder="1" applyAlignment="1">
      <alignment vertical="center" wrapText="1" shrinkToFit="1"/>
    </xf>
    <xf numFmtId="2" fontId="3" fillId="4" borderId="1" xfId="0" applyNumberFormat="1" applyFont="1" applyFill="1" applyBorder="1" applyAlignment="1">
      <alignment horizontal="center" vertical="center" wrapText="1" shrinkToFit="1"/>
    </xf>
    <xf numFmtId="0" fontId="3" fillId="4" borderId="1" xfId="0" applyFont="1" applyFill="1" applyBorder="1" applyAlignment="1">
      <alignment wrapText="1"/>
    </xf>
    <xf numFmtId="0" fontId="0" fillId="4" borderId="0" xfId="0" applyFill="1"/>
    <xf numFmtId="0" fontId="3" fillId="4" borderId="5" xfId="0" applyFont="1" applyFill="1" applyBorder="1" applyAlignment="1">
      <alignment horizontal="center" vertical="center" wrapText="1"/>
    </xf>
    <xf numFmtId="2" fontId="3" fillId="4" borderId="5" xfId="0" applyNumberFormat="1" applyFont="1" applyFill="1" applyBorder="1" applyAlignment="1">
      <alignment horizontal="center" vertical="center" wrapText="1"/>
    </xf>
    <xf numFmtId="164" fontId="3" fillId="4" borderId="5" xfId="0" applyNumberFormat="1" applyFont="1" applyFill="1" applyBorder="1" applyAlignment="1">
      <alignment horizontal="center" vertical="center" wrapText="1"/>
    </xf>
    <xf numFmtId="2" fontId="2" fillId="4" borderId="5" xfId="0" applyNumberFormat="1" applyFont="1" applyFill="1" applyBorder="1" applyAlignment="1">
      <alignment horizontal="center" vertical="center" wrapText="1" shrinkToFit="1"/>
    </xf>
    <xf numFmtId="0" fontId="4" fillId="4" borderId="5" xfId="0" applyFont="1" applyFill="1" applyBorder="1" applyAlignment="1">
      <alignment vertical="center" wrapText="1" shrinkToFit="1"/>
    </xf>
    <xf numFmtId="2" fontId="3" fillId="4" borderId="5" xfId="0" applyNumberFormat="1" applyFont="1" applyFill="1" applyBorder="1" applyAlignment="1">
      <alignment horizontal="center" vertical="center" wrapText="1" shrinkToFit="1"/>
    </xf>
    <xf numFmtId="0" fontId="3" fillId="4" borderId="5" xfId="0" applyFont="1" applyFill="1" applyBorder="1" applyAlignment="1">
      <alignment wrapText="1"/>
    </xf>
    <xf numFmtId="2" fontId="2" fillId="4" borderId="1" xfId="0" applyNumberFormat="1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left" vertical="center" wrapText="1" shrinkToFit="1"/>
    </xf>
    <xf numFmtId="0" fontId="1" fillId="4" borderId="6" xfId="0" applyFont="1" applyFill="1" applyBorder="1" applyAlignment="1">
      <alignment horizontal="center" vertical="center" wrapText="1" shrinkToFit="1"/>
    </xf>
    <xf numFmtId="0" fontId="6" fillId="4" borderId="0" xfId="0" applyFont="1" applyFill="1"/>
    <xf numFmtId="0" fontId="3" fillId="0" borderId="4" xfId="0" applyFont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8" fillId="4" borderId="0" xfId="0" applyFont="1" applyFill="1"/>
    <xf numFmtId="0" fontId="6" fillId="4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3" fillId="4" borderId="0" xfId="0" applyFont="1" applyFill="1"/>
    <xf numFmtId="0" fontId="0" fillId="4" borderId="0" xfId="0" applyFill="1" applyAlignment="1">
      <alignment wrapText="1"/>
    </xf>
    <xf numFmtId="0" fontId="2" fillId="0" borderId="5" xfId="0" applyFont="1" applyBorder="1" applyAlignment="1">
      <alignment horizontal="left" vertical="center" wrapText="1" shrinkToFit="1"/>
    </xf>
    <xf numFmtId="0" fontId="1" fillId="4" borderId="9" xfId="0" applyFont="1" applyFill="1" applyBorder="1" applyAlignment="1">
      <alignment horizontal="left" vertical="center" shrinkToFit="1"/>
    </xf>
    <xf numFmtId="0" fontId="1" fillId="4" borderId="10" xfId="0" applyFont="1" applyFill="1" applyBorder="1" applyAlignment="1">
      <alignment horizontal="left" vertical="center" shrinkToFit="1"/>
    </xf>
    <xf numFmtId="2" fontId="14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5" fillId="0" borderId="0" xfId="0" applyFont="1"/>
    <xf numFmtId="0" fontId="13" fillId="0" borderId="8" xfId="0" applyFont="1" applyBorder="1" applyAlignment="1">
      <alignment wrapText="1"/>
    </xf>
    <xf numFmtId="0" fontId="13" fillId="0" borderId="0" xfId="0" applyFont="1" applyAlignment="1">
      <alignment wrapText="1"/>
    </xf>
    <xf numFmtId="0" fontId="2" fillId="4" borderId="9" xfId="0" applyFont="1" applyFill="1" applyBorder="1" applyAlignment="1">
      <alignment horizontal="left" vertical="center" wrapText="1" shrinkToFit="1"/>
    </xf>
    <xf numFmtId="0" fontId="3" fillId="4" borderId="1" xfId="0" applyFont="1" applyFill="1" applyBorder="1" applyAlignment="1">
      <alignment horizontal="center" vertical="center"/>
    </xf>
    <xf numFmtId="2" fontId="3" fillId="4" borderId="1" xfId="0" applyNumberFormat="1" applyFont="1" applyFill="1" applyBorder="1" applyAlignment="1">
      <alignment horizontal="center" vertical="center"/>
    </xf>
    <xf numFmtId="2" fontId="3" fillId="4" borderId="4" xfId="0" applyNumberFormat="1" applyFont="1" applyFill="1" applyBorder="1" applyAlignment="1">
      <alignment horizontal="center" vertical="center" wrapText="1" shrinkToFit="1"/>
    </xf>
    <xf numFmtId="2" fontId="3" fillId="4" borderId="11" xfId="0" applyNumberFormat="1" applyFont="1" applyFill="1" applyBorder="1" applyAlignment="1">
      <alignment horizontal="center" vertical="center" wrapText="1" shrinkToFit="1"/>
    </xf>
    <xf numFmtId="2" fontId="3" fillId="4" borderId="4" xfId="0" applyNumberFormat="1" applyFont="1" applyFill="1" applyBorder="1" applyAlignment="1">
      <alignment horizontal="center" vertical="center" wrapText="1"/>
    </xf>
    <xf numFmtId="2" fontId="3" fillId="4" borderId="11" xfId="0" applyNumberFormat="1" applyFont="1" applyFill="1" applyBorder="1" applyAlignment="1">
      <alignment horizontal="center" vertical="center" wrapText="1"/>
    </xf>
    <xf numFmtId="2" fontId="3" fillId="4" borderId="9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8" fillId="4" borderId="0" xfId="0" applyFont="1" applyFill="1" applyAlignment="1">
      <alignment wrapText="1"/>
    </xf>
    <xf numFmtId="0" fontId="0" fillId="4" borderId="0" xfId="0" applyFill="1" applyAlignment="1">
      <alignment wrapText="1"/>
    </xf>
    <xf numFmtId="0" fontId="8" fillId="4" borderId="0" xfId="0" applyFont="1" applyFill="1"/>
    <xf numFmtId="0" fontId="8" fillId="0" borderId="0" xfId="0" applyFont="1"/>
    <xf numFmtId="0" fontId="0" fillId="0" borderId="0" xfId="0" applyAlignment="1">
      <alignment wrapText="1"/>
    </xf>
    <xf numFmtId="49" fontId="1" fillId="4" borderId="5" xfId="0" applyNumberFormat="1" applyFont="1" applyFill="1" applyBorder="1" applyAlignment="1">
      <alignment horizontal="left" vertical="center" wrapText="1" shrinkToFit="1"/>
    </xf>
    <xf numFmtId="49" fontId="1" fillId="4" borderId="6" xfId="0" applyNumberFormat="1" applyFont="1" applyFill="1" applyBorder="1" applyAlignment="1">
      <alignment horizontal="left" vertical="center" wrapText="1" shrinkToFit="1"/>
    </xf>
    <xf numFmtId="49" fontId="1" fillId="4" borderId="7" xfId="0" applyNumberFormat="1" applyFont="1" applyFill="1" applyBorder="1" applyAlignment="1">
      <alignment horizontal="left" vertical="center" wrapText="1" shrinkToFit="1"/>
    </xf>
    <xf numFmtId="0" fontId="2" fillId="4" borderId="5" xfId="0" applyFont="1" applyFill="1" applyBorder="1" applyAlignment="1">
      <alignment horizontal="left" vertical="center" wrapText="1" shrinkToFit="1"/>
    </xf>
    <xf numFmtId="0" fontId="0" fillId="4" borderId="6" xfId="0" applyFill="1" applyBorder="1" applyAlignment="1">
      <alignment vertical="center" wrapText="1"/>
    </xf>
    <xf numFmtId="0" fontId="0" fillId="4" borderId="7" xfId="0" applyFill="1" applyBorder="1" applyAlignment="1">
      <alignment vertical="center" wrapText="1"/>
    </xf>
    <xf numFmtId="0" fontId="3" fillId="4" borderId="5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horizontal="left" vertical="center" wrapText="1" shrinkToFit="1"/>
    </xf>
    <xf numFmtId="0" fontId="0" fillId="0" borderId="6" xfId="0" applyBorder="1" applyAlignment="1">
      <alignment horizontal="left" vertical="center" wrapText="1" shrinkToFit="1"/>
    </xf>
    <xf numFmtId="0" fontId="0" fillId="0" borderId="7" xfId="0" applyBorder="1" applyAlignment="1">
      <alignment horizontal="left" vertical="center" wrapText="1" shrinkToFit="1"/>
    </xf>
    <xf numFmtId="0" fontId="3" fillId="4" borderId="5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" fillId="4" borderId="6" xfId="0" applyFont="1" applyFill="1" applyBorder="1" applyAlignment="1">
      <alignment horizontal="left" vertical="center" wrapText="1" shrinkToFi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7" fillId="0" borderId="0" xfId="0" applyFont="1" applyAlignment="1" applyProtection="1">
      <alignment horizontal="right" vertical="top" indent="5"/>
      <protection locked="0"/>
    </xf>
    <xf numFmtId="0" fontId="7" fillId="4" borderId="0" xfId="0" applyFont="1" applyFill="1"/>
    <xf numFmtId="0" fontId="0" fillId="0" borderId="0" xfId="0"/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816429</xdr:colOff>
      <xdr:row>4</xdr:row>
      <xdr:rowOff>27214</xdr:rowOff>
    </xdr:from>
    <xdr:ext cx="4531178" cy="219075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C22A731-C9FD-40A3-B717-7E399B5C5E44}"/>
            </a:ext>
          </a:extLst>
        </xdr:cNvPr>
        <xdr:cNvSpPr txBox="1"/>
      </xdr:nvSpPr>
      <xdr:spPr>
        <a:xfrm>
          <a:off x="12504965" y="1714500"/>
          <a:ext cx="4531178" cy="21907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2200">
              <a:latin typeface="Times New Roman" panose="02020603050405020304" pitchFamily="18" charset="0"/>
              <a:cs typeface="Times New Roman" panose="02020603050405020304" pitchFamily="18" charset="0"/>
            </a:rPr>
            <a:t>               УТВЕРЖДЕНО</a:t>
          </a:r>
        </a:p>
        <a:p>
          <a:r>
            <a:rPr lang="ru-RU" sz="2200">
              <a:latin typeface="Times New Roman" panose="02020603050405020304" pitchFamily="18" charset="0"/>
              <a:cs typeface="Times New Roman" panose="02020603050405020304" pitchFamily="18" charset="0"/>
            </a:rPr>
            <a:t>Постановлением администрации</a:t>
          </a:r>
        </a:p>
        <a:p>
          <a:r>
            <a:rPr lang="ru-RU" sz="2200">
              <a:latin typeface="Times New Roman" panose="02020603050405020304" pitchFamily="18" charset="0"/>
              <a:cs typeface="Times New Roman" panose="02020603050405020304" pitchFamily="18" charset="0"/>
            </a:rPr>
            <a:t>города-курорта Кисловодска</a:t>
          </a:r>
        </a:p>
        <a:p>
          <a:endParaRPr lang="ru-RU" sz="220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ru-RU" sz="2200">
              <a:latin typeface="Times New Roman" panose="02020603050405020304" pitchFamily="18" charset="0"/>
              <a:cs typeface="Times New Roman" panose="02020603050405020304" pitchFamily="18" charset="0"/>
            </a:rPr>
            <a:t>от</a:t>
          </a:r>
          <a:r>
            <a:rPr lang="ru-RU" sz="2200" baseline="0">
              <a:latin typeface="Times New Roman" panose="02020603050405020304" pitchFamily="18" charset="0"/>
              <a:cs typeface="Times New Roman" panose="02020603050405020304" pitchFamily="18" charset="0"/>
            </a:rPr>
            <a:t> ____________________</a:t>
          </a:r>
        </a:p>
        <a:p>
          <a:r>
            <a:rPr lang="ru-RU" sz="2200" baseline="0">
              <a:latin typeface="Times New Roman" panose="02020603050405020304" pitchFamily="18" charset="0"/>
              <a:cs typeface="Times New Roman" panose="02020603050405020304" pitchFamily="18" charset="0"/>
            </a:rPr>
            <a:t>№ ____________________</a:t>
          </a:r>
          <a:endParaRPr lang="ru-RU" sz="2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0</xdr:col>
      <xdr:colOff>3102429</xdr:colOff>
      <xdr:row>201</xdr:row>
      <xdr:rowOff>13607</xdr:rowOff>
    </xdr:from>
    <xdr:ext cx="13008427" cy="209550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D8B7342-B021-49C2-A4A7-02CD8DEEB7B3}"/>
            </a:ext>
          </a:extLst>
        </xdr:cNvPr>
        <xdr:cNvSpPr txBox="1"/>
      </xdr:nvSpPr>
      <xdr:spPr>
        <a:xfrm>
          <a:off x="3102429" y="86854393"/>
          <a:ext cx="13008427" cy="2095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2200">
              <a:latin typeface="Times New Roman" panose="02020603050405020304" pitchFamily="18" charset="0"/>
              <a:cs typeface="Times New Roman" panose="02020603050405020304" pitchFamily="18" charset="0"/>
            </a:rPr>
            <a:t>Управляющий делами администрации</a:t>
          </a:r>
        </a:p>
        <a:p>
          <a:r>
            <a:rPr lang="ru-RU" sz="2200">
              <a:latin typeface="Times New Roman" panose="02020603050405020304" pitchFamily="18" charset="0"/>
              <a:cs typeface="Times New Roman" panose="02020603050405020304" pitchFamily="18" charset="0"/>
            </a:rPr>
            <a:t>города-курорта Кисловодска                                                                                         Г.Л. Рубцова</a:t>
          </a:r>
        </a:p>
        <a:p>
          <a:endParaRPr lang="ru-RU" sz="220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ru-RU" sz="2200">
              <a:latin typeface="Times New Roman" panose="02020603050405020304" pitchFamily="18" charset="0"/>
              <a:cs typeface="Times New Roman" panose="02020603050405020304" pitchFamily="18" charset="0"/>
            </a:rPr>
            <a:t>Начальник управления</a:t>
          </a:r>
          <a:r>
            <a:rPr lang="ru-RU" sz="2200" baseline="0">
              <a:latin typeface="Times New Roman" panose="02020603050405020304" pitchFamily="18" charset="0"/>
              <a:cs typeface="Times New Roman" panose="02020603050405020304" pitchFamily="18" charset="0"/>
            </a:rPr>
            <a:t> по экономике и инвестициям</a:t>
          </a:r>
        </a:p>
        <a:p>
          <a:r>
            <a:rPr lang="ru-RU" sz="2200" baseline="0">
              <a:latin typeface="Times New Roman" panose="02020603050405020304" pitchFamily="18" charset="0"/>
              <a:cs typeface="Times New Roman" panose="02020603050405020304" pitchFamily="18" charset="0"/>
            </a:rPr>
            <a:t>администрации города-курорта Кисловодска                                                              Е.И. Корнильева</a:t>
          </a:r>
          <a:endParaRPr lang="ru-RU" sz="2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30"/>
  <sheetViews>
    <sheetView tabSelected="1" view="pageBreakPreview" topLeftCell="A167" zoomScale="85" zoomScaleNormal="70" zoomScaleSheetLayoutView="85" workbookViewId="0">
      <selection activeCell="F176" sqref="F176"/>
    </sheetView>
  </sheetViews>
  <sheetFormatPr defaultRowHeight="12.75" x14ac:dyDescent="0.2"/>
  <cols>
    <col min="1" max="1" width="47.5703125" customWidth="1"/>
    <col min="2" max="2" width="24.28515625" style="5" customWidth="1"/>
    <col min="3" max="3" width="20.28515625" customWidth="1"/>
    <col min="4" max="4" width="20.28515625" style="58" customWidth="1"/>
    <col min="5" max="5" width="20.28515625" customWidth="1"/>
    <col min="6" max="6" width="21.42578125" customWidth="1"/>
    <col min="7" max="7" width="21.42578125" style="54" customWidth="1"/>
    <col min="8" max="8" width="21.42578125" customWidth="1"/>
    <col min="9" max="9" width="21.42578125" style="54" customWidth="1"/>
    <col min="10" max="10" width="21.42578125" customWidth="1"/>
    <col min="11" max="11" width="21.42578125" style="54" customWidth="1"/>
    <col min="12" max="14" width="11" customWidth="1"/>
    <col min="15" max="15" width="11.7109375" customWidth="1"/>
    <col min="16" max="16" width="11" customWidth="1"/>
    <col min="17" max="17" width="10" customWidth="1"/>
    <col min="18" max="18" width="10.85546875" customWidth="1"/>
    <col min="19" max="19" width="11" customWidth="1"/>
    <col min="20" max="20" width="10.140625" customWidth="1"/>
    <col min="21" max="21" width="18.28515625" customWidth="1"/>
  </cols>
  <sheetData>
    <row r="1" spans="1:20" ht="6.75" hidden="1" customHeight="1" x14ac:dyDescent="0.2">
      <c r="G1" s="152" t="s">
        <v>143</v>
      </c>
      <c r="H1" s="152"/>
      <c r="I1" s="152"/>
      <c r="J1" s="152"/>
      <c r="K1" s="152"/>
    </row>
    <row r="2" spans="1:20" ht="22.5" hidden="1" customHeight="1" x14ac:dyDescent="0.2">
      <c r="G2" s="152"/>
      <c r="H2" s="152"/>
      <c r="I2" s="152"/>
      <c r="J2" s="152"/>
      <c r="K2" s="152"/>
    </row>
    <row r="3" spans="1:20" ht="41.25" hidden="1" customHeight="1" x14ac:dyDescent="0.2">
      <c r="G3" s="152"/>
      <c r="H3" s="152"/>
      <c r="I3" s="152"/>
      <c r="J3" s="152"/>
      <c r="K3" s="152"/>
    </row>
    <row r="4" spans="1:20" s="9" customFormat="1" ht="150" customHeight="1" x14ac:dyDescent="0.45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1"/>
      <c r="M4" s="34"/>
      <c r="N4" s="34"/>
      <c r="O4" s="34"/>
      <c r="P4" s="34"/>
      <c r="Q4" s="34"/>
      <c r="R4" s="34"/>
      <c r="S4" s="34"/>
      <c r="T4" s="34"/>
    </row>
    <row r="5" spans="1:20" s="9" customFormat="1" ht="183.75" customHeight="1" x14ac:dyDescent="0.45">
      <c r="A5" s="157"/>
      <c r="B5" s="157"/>
      <c r="C5" s="157"/>
      <c r="D5" s="157"/>
      <c r="E5" s="157"/>
      <c r="F5" s="157"/>
      <c r="G5" s="157"/>
      <c r="H5" s="157"/>
      <c r="I5" s="157"/>
      <c r="J5" s="157"/>
      <c r="K5" s="157"/>
    </row>
    <row r="6" spans="1:20" s="9" customFormat="1" ht="66.75" customHeight="1" x14ac:dyDescent="0.45">
      <c r="A6" s="152" t="s">
        <v>207</v>
      </c>
      <c r="B6" s="152"/>
      <c r="C6" s="152"/>
      <c r="D6" s="152"/>
      <c r="E6" s="152"/>
      <c r="F6" s="152"/>
      <c r="G6" s="152"/>
      <c r="H6" s="152"/>
      <c r="I6" s="152"/>
      <c r="J6" s="152"/>
      <c r="K6" s="152"/>
      <c r="L6" s="10"/>
      <c r="M6" s="10"/>
      <c r="N6" s="10"/>
      <c r="O6" s="10"/>
      <c r="P6" s="10"/>
      <c r="Q6" s="10"/>
      <c r="R6" s="10"/>
      <c r="S6" s="10"/>
      <c r="T6" s="10"/>
    </row>
    <row r="7" spans="1:20" ht="2.25" customHeight="1" x14ac:dyDescent="0.2">
      <c r="G7" s="95"/>
      <c r="I7" s="95"/>
      <c r="K7" s="95"/>
    </row>
    <row r="8" spans="1:20" s="7" customFormat="1" ht="37.5" x14ac:dyDescent="0.2">
      <c r="A8" s="133" t="s">
        <v>38</v>
      </c>
      <c r="B8" s="133" t="s">
        <v>39</v>
      </c>
      <c r="C8" s="3" t="s">
        <v>146</v>
      </c>
      <c r="D8" s="47" t="s">
        <v>146</v>
      </c>
      <c r="E8" s="47" t="s">
        <v>147</v>
      </c>
      <c r="F8" s="154" t="s">
        <v>148</v>
      </c>
      <c r="G8" s="155"/>
      <c r="H8" s="155"/>
      <c r="I8" s="155"/>
      <c r="J8" s="155"/>
      <c r="K8" s="156"/>
      <c r="L8" s="30"/>
      <c r="M8" s="12"/>
      <c r="N8" s="12"/>
      <c r="O8" s="12"/>
      <c r="P8" s="12"/>
      <c r="Q8" s="12"/>
      <c r="R8" s="12"/>
      <c r="S8" s="12"/>
      <c r="T8" s="12"/>
    </row>
    <row r="9" spans="1:20" s="7" customFormat="1" ht="18.75" x14ac:dyDescent="0.2">
      <c r="A9" s="134"/>
      <c r="B9" s="134"/>
      <c r="C9" s="133">
        <v>2022</v>
      </c>
      <c r="D9" s="130">
        <v>2023</v>
      </c>
      <c r="E9" s="130">
        <v>2024</v>
      </c>
      <c r="F9" s="154">
        <v>2025</v>
      </c>
      <c r="G9" s="156"/>
      <c r="H9" s="154">
        <v>2026</v>
      </c>
      <c r="I9" s="156"/>
      <c r="J9" s="154">
        <v>2027</v>
      </c>
      <c r="K9" s="155"/>
      <c r="L9" s="24"/>
      <c r="M9"/>
      <c r="N9"/>
      <c r="O9"/>
      <c r="P9"/>
      <c r="Q9"/>
      <c r="R9"/>
      <c r="S9"/>
      <c r="T9"/>
    </row>
    <row r="10" spans="1:20" s="7" customFormat="1" ht="18.75" x14ac:dyDescent="0.2">
      <c r="A10" s="134"/>
      <c r="B10" s="134"/>
      <c r="C10" s="134"/>
      <c r="D10" s="131"/>
      <c r="E10" s="131"/>
      <c r="F10" s="3" t="s">
        <v>53</v>
      </c>
      <c r="G10" s="47" t="s">
        <v>52</v>
      </c>
      <c r="H10" s="3" t="s">
        <v>53</v>
      </c>
      <c r="I10" s="47" t="s">
        <v>52</v>
      </c>
      <c r="J10" s="3" t="s">
        <v>53</v>
      </c>
      <c r="K10" s="47" t="s">
        <v>52</v>
      </c>
      <c r="L10" s="25"/>
      <c r="M10" s="16"/>
      <c r="N10" s="16"/>
      <c r="O10" s="16"/>
      <c r="P10" s="16"/>
      <c r="Q10" s="16"/>
      <c r="R10" s="16"/>
      <c r="S10" s="16"/>
      <c r="T10" s="16"/>
    </row>
    <row r="11" spans="1:20" s="7" customFormat="1" ht="18.75" x14ac:dyDescent="0.2">
      <c r="A11" s="135"/>
      <c r="B11" s="135"/>
      <c r="C11" s="135"/>
      <c r="D11" s="132"/>
      <c r="E11" s="132"/>
      <c r="F11" s="3" t="s">
        <v>54</v>
      </c>
      <c r="G11" s="47" t="s">
        <v>55</v>
      </c>
      <c r="H11" s="3" t="s">
        <v>54</v>
      </c>
      <c r="I11" s="47" t="s">
        <v>55</v>
      </c>
      <c r="J11" s="3" t="s">
        <v>54</v>
      </c>
      <c r="K11" s="96" t="s">
        <v>55</v>
      </c>
      <c r="L11" s="25"/>
      <c r="M11" s="16"/>
      <c r="N11" s="16"/>
      <c r="O11" s="16"/>
      <c r="P11" s="16"/>
      <c r="Q11" s="16"/>
      <c r="R11" s="16"/>
      <c r="S11" s="16"/>
      <c r="T11" s="16"/>
    </row>
    <row r="12" spans="1:20" s="7" customFormat="1" ht="37.5" customHeight="1" x14ac:dyDescent="0.2">
      <c r="A12" s="104" t="s">
        <v>72</v>
      </c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25"/>
      <c r="M12" s="16"/>
      <c r="N12" s="16"/>
      <c r="O12" s="16"/>
      <c r="P12" s="16"/>
      <c r="Q12" s="16"/>
      <c r="R12" s="16"/>
      <c r="S12" s="16"/>
      <c r="T12" s="16"/>
    </row>
    <row r="13" spans="1:20" s="7" customFormat="1" ht="45.75" customHeight="1" x14ac:dyDescent="0.2">
      <c r="A13" s="39" t="s">
        <v>73</v>
      </c>
      <c r="B13" s="3" t="s">
        <v>19</v>
      </c>
      <c r="C13" s="48">
        <v>134.30000000000001</v>
      </c>
      <c r="D13" s="47">
        <v>133.68</v>
      </c>
      <c r="E13" s="61">
        <f>D13*99.7/100</f>
        <v>133.27896000000001</v>
      </c>
      <c r="F13" s="48">
        <f>E13*99.9/100</f>
        <v>133.14568104000003</v>
      </c>
      <c r="G13" s="61">
        <f>E13*99.93/100</f>
        <v>133.18566472800003</v>
      </c>
      <c r="H13" s="48">
        <f>F13*99.7/100</f>
        <v>132.74624399688003</v>
      </c>
      <c r="I13" s="61">
        <f>G13*99.91/100</f>
        <v>133.06579762974482</v>
      </c>
      <c r="J13" s="48">
        <f>H13*99.71/100</f>
        <v>132.36127988928908</v>
      </c>
      <c r="K13" s="97">
        <f>I13*99.91/100</f>
        <v>132.94603841187805</v>
      </c>
      <c r="L13" s="25"/>
      <c r="M13" s="16"/>
      <c r="N13" s="16"/>
      <c r="O13" s="16"/>
      <c r="P13" s="16"/>
      <c r="Q13" s="16"/>
      <c r="R13" s="16"/>
      <c r="S13" s="16"/>
      <c r="T13" s="16"/>
    </row>
    <row r="14" spans="1:20" s="7" customFormat="1" ht="66" customHeight="1" x14ac:dyDescent="0.2">
      <c r="A14" s="39" t="s">
        <v>74</v>
      </c>
      <c r="B14" s="3" t="s">
        <v>19</v>
      </c>
      <c r="C14" s="61">
        <v>82.3</v>
      </c>
      <c r="D14" s="61">
        <v>81.64</v>
      </c>
      <c r="E14" s="61">
        <v>80.849999999999994</v>
      </c>
      <c r="F14" s="61">
        <f>E14*97/100</f>
        <v>78.424499999999995</v>
      </c>
      <c r="G14" s="61">
        <f>E14*99/100</f>
        <v>80.041499999999999</v>
      </c>
      <c r="H14" s="61">
        <f>F14*99/100</f>
        <v>77.640254999999996</v>
      </c>
      <c r="I14" s="61">
        <f>G14*99.6/100</f>
        <v>79.721333999999999</v>
      </c>
      <c r="J14" s="61">
        <f>H14*99.8/100</f>
        <v>77.484974489999999</v>
      </c>
      <c r="K14" s="97">
        <f>I14*99.8/100</f>
        <v>79.561891332000002</v>
      </c>
      <c r="L14" s="25"/>
      <c r="M14" s="16"/>
      <c r="N14" s="16"/>
      <c r="O14" s="16"/>
      <c r="P14" s="16"/>
      <c r="Q14" s="16"/>
      <c r="R14" s="16"/>
      <c r="S14" s="16"/>
      <c r="T14" s="16"/>
    </row>
    <row r="15" spans="1:20" s="7" customFormat="1" ht="69" customHeight="1" x14ac:dyDescent="0.2">
      <c r="A15" s="39" t="s">
        <v>75</v>
      </c>
      <c r="B15" s="47" t="s">
        <v>19</v>
      </c>
      <c r="C15" s="123">
        <v>33.19</v>
      </c>
      <c r="D15" s="124">
        <v>33.07</v>
      </c>
      <c r="E15" s="61">
        <v>33.56</v>
      </c>
      <c r="F15" s="61">
        <f>E15*100/100</f>
        <v>33.56</v>
      </c>
      <c r="G15" s="61">
        <f>E15*101/100</f>
        <v>33.895600000000002</v>
      </c>
      <c r="H15" s="61">
        <f>F15*100.5/100</f>
        <v>33.727800000000002</v>
      </c>
      <c r="I15" s="61">
        <f>G15*102/100</f>
        <v>34.573512000000001</v>
      </c>
      <c r="J15" s="61">
        <f>H15*101/100</f>
        <v>34.065078</v>
      </c>
      <c r="K15" s="97">
        <f>I15*103/100</f>
        <v>35.610717359999995</v>
      </c>
      <c r="L15" s="25"/>
      <c r="M15" s="16"/>
      <c r="N15" s="16"/>
      <c r="O15" s="16"/>
      <c r="P15" s="16"/>
      <c r="Q15" s="16"/>
      <c r="R15" s="16"/>
      <c r="S15" s="16"/>
      <c r="T15" s="16"/>
    </row>
    <row r="16" spans="1:20" s="7" customFormat="1" ht="51.75" customHeight="1" x14ac:dyDescent="0.2">
      <c r="A16" s="39" t="s">
        <v>215</v>
      </c>
      <c r="B16" s="3" t="s">
        <v>58</v>
      </c>
      <c r="C16" s="47">
        <v>78.400000000000006</v>
      </c>
      <c r="D16" s="47">
        <v>79.3</v>
      </c>
      <c r="E16" s="62">
        <v>80</v>
      </c>
      <c r="F16" s="62">
        <v>80</v>
      </c>
      <c r="G16" s="62">
        <f>E16*100.2/100</f>
        <v>80.16</v>
      </c>
      <c r="H16" s="62">
        <f>F16*100.2/100</f>
        <v>80.16</v>
      </c>
      <c r="I16" s="62">
        <f>G16*100.3/100</f>
        <v>80.400480000000002</v>
      </c>
      <c r="J16" s="62">
        <f>H16*100.2/100</f>
        <v>80.320319999999995</v>
      </c>
      <c r="K16" s="98">
        <f>I16*100.19/100</f>
        <v>80.553240912000007</v>
      </c>
      <c r="L16" s="25"/>
      <c r="M16" s="16"/>
      <c r="N16" s="16"/>
      <c r="O16" s="16"/>
      <c r="P16" s="16"/>
      <c r="Q16" s="16"/>
      <c r="R16" s="16"/>
      <c r="S16" s="16"/>
      <c r="T16" s="16"/>
    </row>
    <row r="17" spans="1:20" s="7" customFormat="1" ht="75" x14ac:dyDescent="0.2">
      <c r="A17" s="39" t="s">
        <v>40</v>
      </c>
      <c r="B17" s="47" t="s">
        <v>76</v>
      </c>
      <c r="C17" s="47">
        <v>8.1199999999999992</v>
      </c>
      <c r="D17" s="61">
        <f>1008*1000/133680</f>
        <v>7.5403949730700184</v>
      </c>
      <c r="E17" s="61">
        <f>906*1000/133280</f>
        <v>6.7977190876350537</v>
      </c>
      <c r="F17" s="61">
        <f>E17*101/100</f>
        <v>6.8656962785114048</v>
      </c>
      <c r="G17" s="61">
        <f>E17*102/100</f>
        <v>6.9336734693877542</v>
      </c>
      <c r="H17" s="61">
        <f>F17*100.5/100</f>
        <v>6.9000247599039621</v>
      </c>
      <c r="I17" s="61">
        <f>G17*102/100</f>
        <v>7.0723469387755094</v>
      </c>
      <c r="J17" s="61">
        <f>H17*101/100</f>
        <v>6.969025007503002</v>
      </c>
      <c r="K17" s="97">
        <f>I17*103/100</f>
        <v>7.2845173469387747</v>
      </c>
      <c r="L17" s="25"/>
      <c r="M17" s="16"/>
      <c r="N17" s="16"/>
      <c r="O17" s="16"/>
      <c r="P17" s="16"/>
      <c r="Q17" s="16"/>
      <c r="R17" s="16"/>
      <c r="S17" s="16"/>
      <c r="T17" s="16"/>
    </row>
    <row r="18" spans="1:20" s="64" customFormat="1" ht="64.5" customHeight="1" x14ac:dyDescent="0.2">
      <c r="A18" s="39" t="s">
        <v>41</v>
      </c>
      <c r="B18" s="47" t="s">
        <v>42</v>
      </c>
      <c r="C18" s="47">
        <v>10.76</v>
      </c>
      <c r="D18" s="61">
        <f>1213*1000/133680</f>
        <v>9.0739078396169965</v>
      </c>
      <c r="E18" s="61">
        <f>1280*1000/133280</f>
        <v>9.6038415366146452</v>
      </c>
      <c r="F18" s="61">
        <f>1280*1000/133150</f>
        <v>9.613218174990612</v>
      </c>
      <c r="G18" s="61">
        <f>1280*1000/133190</f>
        <v>9.6103311059388847</v>
      </c>
      <c r="H18" s="61">
        <f>1280*1000/132750</f>
        <v>9.6421845574387941</v>
      </c>
      <c r="I18" s="61">
        <f>1280*1000/133070</f>
        <v>9.6189975201022015</v>
      </c>
      <c r="J18" s="61">
        <f>1280*1000/132360</f>
        <v>9.6705953460259906</v>
      </c>
      <c r="K18" s="97">
        <f>1280*1000/132900</f>
        <v>9.6313017306245303</v>
      </c>
      <c r="L18" s="65"/>
      <c r="M18" s="66"/>
      <c r="N18" s="66"/>
      <c r="O18" s="66"/>
      <c r="P18" s="66"/>
      <c r="Q18" s="66"/>
      <c r="R18" s="66"/>
      <c r="S18" s="66"/>
      <c r="T18" s="66"/>
    </row>
    <row r="19" spans="1:20" s="7" customFormat="1" ht="47.25" customHeight="1" x14ac:dyDescent="0.2">
      <c r="A19" s="39" t="s">
        <v>43</v>
      </c>
      <c r="B19" s="3" t="s">
        <v>44</v>
      </c>
      <c r="C19" s="47">
        <v>-2.64</v>
      </c>
      <c r="D19" s="61">
        <f>D17-D18</f>
        <v>-1.5335128665469782</v>
      </c>
      <c r="E19" s="61">
        <f>E17-E18</f>
        <v>-2.8061224489795915</v>
      </c>
      <c r="F19" s="61">
        <f t="shared" ref="F19:K19" si="0">F17-F18</f>
        <v>-2.7475218964792072</v>
      </c>
      <c r="G19" s="61">
        <f t="shared" si="0"/>
        <v>-2.6766576365511305</v>
      </c>
      <c r="H19" s="61">
        <f t="shared" si="0"/>
        <v>-2.742159797534832</v>
      </c>
      <c r="I19" s="61">
        <f t="shared" si="0"/>
        <v>-2.5466505813266922</v>
      </c>
      <c r="J19" s="61">
        <f t="shared" si="0"/>
        <v>-2.7015703385229886</v>
      </c>
      <c r="K19" s="97">
        <f t="shared" si="0"/>
        <v>-2.3467843836857556</v>
      </c>
      <c r="L19" s="25"/>
      <c r="M19" s="16"/>
      <c r="N19" s="16"/>
      <c r="O19" s="16"/>
      <c r="P19" s="16"/>
      <c r="Q19" s="16"/>
      <c r="R19" s="16"/>
      <c r="S19" s="16"/>
      <c r="T19" s="16"/>
    </row>
    <row r="20" spans="1:20" s="64" customFormat="1" ht="44.25" customHeight="1" x14ac:dyDescent="0.2">
      <c r="A20" s="39" t="s">
        <v>59</v>
      </c>
      <c r="B20" s="47" t="s">
        <v>19</v>
      </c>
      <c r="C20" s="61">
        <v>-0.38100000000000001</v>
      </c>
      <c r="D20" s="61">
        <v>-0.251</v>
      </c>
      <c r="E20" s="61">
        <v>-0.182</v>
      </c>
      <c r="F20" s="61">
        <v>-0.17</v>
      </c>
      <c r="G20" s="61">
        <v>-0.16</v>
      </c>
      <c r="H20" s="61">
        <v>-0.15</v>
      </c>
      <c r="I20" s="61">
        <v>-0.14000000000000001</v>
      </c>
      <c r="J20" s="47">
        <v>-0.13</v>
      </c>
      <c r="K20" s="47">
        <v>-0.12</v>
      </c>
      <c r="L20" s="73"/>
      <c r="M20" s="74"/>
      <c r="N20" s="74"/>
      <c r="O20" s="74"/>
      <c r="P20" s="74"/>
      <c r="Q20" s="74"/>
      <c r="R20" s="74"/>
      <c r="S20" s="74"/>
      <c r="T20" s="74"/>
    </row>
    <row r="21" spans="1:20" s="7" customFormat="1" ht="166.5" customHeight="1" x14ac:dyDescent="0.2">
      <c r="A21" s="116"/>
      <c r="B21" s="115"/>
      <c r="C21" s="115"/>
      <c r="D21" s="115"/>
      <c r="E21" s="115"/>
      <c r="F21" s="115"/>
      <c r="G21" s="115"/>
      <c r="H21" s="115"/>
      <c r="I21" s="115"/>
      <c r="J21" s="115"/>
      <c r="K21" s="115"/>
      <c r="L21" s="25"/>
      <c r="M21" s="16"/>
      <c r="N21" s="16"/>
      <c r="O21" s="16"/>
      <c r="P21" s="16"/>
      <c r="Q21" s="16"/>
      <c r="R21" s="16"/>
      <c r="S21" s="16"/>
      <c r="T21" s="16"/>
    </row>
    <row r="22" spans="1:20" s="7" customFormat="1" ht="42" customHeight="1" x14ac:dyDescent="0.2">
      <c r="A22" s="148" t="s">
        <v>78</v>
      </c>
      <c r="B22" s="149"/>
      <c r="C22" s="149"/>
      <c r="D22" s="149"/>
      <c r="E22" s="149"/>
      <c r="F22" s="149"/>
      <c r="G22" s="149"/>
      <c r="H22" s="149"/>
      <c r="I22" s="149"/>
      <c r="J22" s="149"/>
      <c r="K22" s="149"/>
      <c r="L22" s="16"/>
      <c r="M22" s="16"/>
      <c r="N22" s="16"/>
      <c r="O22" s="16"/>
      <c r="P22" s="16"/>
      <c r="Q22" s="16"/>
      <c r="R22" s="16"/>
      <c r="S22" s="16"/>
      <c r="T22" s="16"/>
    </row>
    <row r="23" spans="1:20" s="7" customFormat="1" ht="120" customHeight="1" x14ac:dyDescent="0.2">
      <c r="A23" s="40" t="s">
        <v>208</v>
      </c>
      <c r="B23" s="1" t="s">
        <v>45</v>
      </c>
      <c r="C23" s="50">
        <v>26858.5</v>
      </c>
      <c r="D23" s="90">
        <v>31896.7</v>
      </c>
      <c r="E23" s="93">
        <f>D23*E24/100</f>
        <v>37957.073000000004</v>
      </c>
      <c r="F23" s="93">
        <f>E23*F24/100</f>
        <v>37957.073000000004</v>
      </c>
      <c r="G23" s="93">
        <f>E23*G24/100</f>
        <v>40234.497380000001</v>
      </c>
      <c r="H23" s="93">
        <f>G23*H24/100</f>
        <v>40636.842353799999</v>
      </c>
      <c r="I23" s="93">
        <f>G23*I24/100</f>
        <v>43050.912196600002</v>
      </c>
      <c r="J23" s="93">
        <f>H23*J24/100</f>
        <v>41449.579200875996</v>
      </c>
      <c r="K23" s="93">
        <f>I23*K24/100</f>
        <v>46064.476050361998</v>
      </c>
      <c r="L23" s="79"/>
      <c r="M23" s="79"/>
      <c r="N23" s="83"/>
      <c r="O23" s="16"/>
      <c r="P23" s="16"/>
      <c r="Q23" s="16"/>
      <c r="R23" s="16"/>
      <c r="S23" s="16"/>
      <c r="T23" s="16"/>
    </row>
    <row r="24" spans="1:20" s="7" customFormat="1" ht="122.25" customHeight="1" x14ac:dyDescent="0.2">
      <c r="A24" s="41" t="s">
        <v>209</v>
      </c>
      <c r="B24" s="1" t="s">
        <v>35</v>
      </c>
      <c r="C24" s="49">
        <v>128.6</v>
      </c>
      <c r="D24" s="91">
        <f>D23/C23*100</f>
        <v>118.75830742595454</v>
      </c>
      <c r="E24" s="125">
        <v>119</v>
      </c>
      <c r="F24" s="125">
        <v>100</v>
      </c>
      <c r="G24" s="124">
        <v>106</v>
      </c>
      <c r="H24" s="125">
        <v>101</v>
      </c>
      <c r="I24" s="125">
        <v>107</v>
      </c>
      <c r="J24" s="125">
        <v>102</v>
      </c>
      <c r="K24" s="126">
        <v>107</v>
      </c>
      <c r="L24" s="83"/>
      <c r="M24" s="83"/>
      <c r="N24" s="83"/>
      <c r="O24" s="16"/>
      <c r="P24" s="16"/>
      <c r="Q24" s="16"/>
      <c r="R24" s="16"/>
      <c r="S24" s="16"/>
      <c r="T24" s="16"/>
    </row>
    <row r="25" spans="1:20" s="7" customFormat="1" ht="108" customHeight="1" x14ac:dyDescent="0.2">
      <c r="A25" s="41" t="s">
        <v>46</v>
      </c>
      <c r="B25" s="38" t="s">
        <v>45</v>
      </c>
      <c r="C25" s="107">
        <v>3726.39</v>
      </c>
      <c r="D25" s="108">
        <v>3786.16</v>
      </c>
      <c r="E25" s="127">
        <f>D25*E26/100</f>
        <v>4051.1911999999998</v>
      </c>
      <c r="F25" s="127">
        <f>E25*F26/100</f>
        <v>4051.1911999999998</v>
      </c>
      <c r="G25" s="127">
        <f>E25*G26/100</f>
        <v>4132.2150240000001</v>
      </c>
      <c r="H25" s="127">
        <f>F25*H26/100</f>
        <v>4071.4471560000002</v>
      </c>
      <c r="I25" s="127">
        <f>G25*I26/100</f>
        <v>4256.1814747199996</v>
      </c>
      <c r="J25" s="127">
        <f>H25*J26/100</f>
        <v>4112.1616275599999</v>
      </c>
      <c r="K25" s="128">
        <f>I25*K26/100</f>
        <v>4426.4287337087999</v>
      </c>
      <c r="L25" s="82"/>
      <c r="M25" s="79"/>
      <c r="N25" s="83"/>
      <c r="O25" s="16"/>
      <c r="P25" s="16"/>
      <c r="Q25" s="16"/>
      <c r="R25" s="16"/>
      <c r="S25" s="16"/>
      <c r="T25" s="16"/>
    </row>
    <row r="26" spans="1:20" s="7" customFormat="1" ht="57.75" customHeight="1" x14ac:dyDescent="0.2">
      <c r="A26" s="40" t="s">
        <v>47</v>
      </c>
      <c r="B26" s="1" t="s">
        <v>35</v>
      </c>
      <c r="C26" s="57">
        <v>103</v>
      </c>
      <c r="D26" s="62">
        <f>D25/C25*100</f>
        <v>101.60396523176587</v>
      </c>
      <c r="E26" s="62">
        <v>107</v>
      </c>
      <c r="F26" s="62">
        <v>100</v>
      </c>
      <c r="G26" s="62">
        <v>102</v>
      </c>
      <c r="H26" s="62">
        <v>100.5</v>
      </c>
      <c r="I26" s="62">
        <v>103</v>
      </c>
      <c r="J26" s="62">
        <v>101</v>
      </c>
      <c r="K26" s="98">
        <v>104</v>
      </c>
      <c r="L26" s="82"/>
      <c r="M26" s="79"/>
      <c r="N26" s="83"/>
      <c r="O26" s="16"/>
      <c r="P26" s="16"/>
      <c r="Q26" s="16"/>
      <c r="R26" s="16"/>
      <c r="S26" s="16"/>
      <c r="T26" s="16"/>
    </row>
    <row r="27" spans="1:20" s="7" customFormat="1" ht="0.75" hidden="1" customHeight="1" x14ac:dyDescent="0.2">
      <c r="A27" s="40" t="s">
        <v>158</v>
      </c>
      <c r="B27" s="1" t="s">
        <v>45</v>
      </c>
      <c r="C27" s="3"/>
      <c r="D27" s="59"/>
      <c r="E27" s="3"/>
      <c r="F27" s="3"/>
      <c r="G27" s="47"/>
      <c r="H27" s="3"/>
      <c r="I27" s="47"/>
      <c r="J27" s="3"/>
      <c r="K27" s="96"/>
      <c r="L27" s="25"/>
      <c r="M27" s="16"/>
      <c r="N27" s="16"/>
      <c r="O27" s="16"/>
      <c r="P27" s="16"/>
      <c r="Q27" s="16"/>
      <c r="R27" s="16"/>
      <c r="S27" s="16"/>
      <c r="T27" s="16"/>
    </row>
    <row r="28" spans="1:20" s="7" customFormat="1" ht="75" hidden="1" x14ac:dyDescent="0.2">
      <c r="A28" s="40" t="s">
        <v>159</v>
      </c>
      <c r="B28" s="1" t="s">
        <v>35</v>
      </c>
      <c r="C28" s="3"/>
      <c r="D28" s="59"/>
      <c r="E28" s="3"/>
      <c r="F28" s="3"/>
      <c r="G28" s="47"/>
      <c r="H28" s="3"/>
      <c r="I28" s="47"/>
      <c r="J28" s="3"/>
      <c r="K28" s="96"/>
      <c r="L28" s="25"/>
      <c r="M28" s="16"/>
      <c r="N28" s="16"/>
      <c r="O28" s="16"/>
      <c r="P28" s="16"/>
      <c r="Q28" s="16"/>
      <c r="R28" s="16"/>
      <c r="S28" s="16"/>
      <c r="T28" s="16"/>
    </row>
    <row r="29" spans="1:20" s="7" customFormat="1" ht="0.75" hidden="1" customHeight="1" x14ac:dyDescent="0.2">
      <c r="A29" s="40" t="s">
        <v>164</v>
      </c>
      <c r="B29" s="3" t="s">
        <v>45</v>
      </c>
      <c r="C29" s="3"/>
      <c r="D29" s="59"/>
      <c r="E29" s="3"/>
      <c r="F29" s="3"/>
      <c r="G29" s="47"/>
      <c r="H29" s="3"/>
      <c r="I29" s="47"/>
      <c r="J29" s="3"/>
      <c r="K29" s="96"/>
      <c r="L29" s="25"/>
      <c r="M29" s="16"/>
      <c r="N29" s="16"/>
      <c r="O29" s="16"/>
      <c r="P29" s="16"/>
      <c r="Q29" s="16"/>
      <c r="R29" s="16"/>
      <c r="S29" s="16"/>
      <c r="T29" s="16"/>
    </row>
    <row r="30" spans="1:20" s="7" customFormat="1" ht="3.6" hidden="1" customHeight="1" x14ac:dyDescent="0.2">
      <c r="A30" s="40" t="s">
        <v>163</v>
      </c>
      <c r="B30" s="3" t="s">
        <v>35</v>
      </c>
      <c r="C30" s="3"/>
      <c r="D30" s="59"/>
      <c r="E30" s="3"/>
      <c r="F30" s="3"/>
      <c r="G30" s="47"/>
      <c r="H30" s="3"/>
      <c r="I30" s="47"/>
      <c r="J30" s="3"/>
      <c r="K30" s="96"/>
      <c r="L30" s="25"/>
      <c r="M30" s="16"/>
      <c r="N30" s="16"/>
      <c r="O30" s="16"/>
      <c r="P30" s="16"/>
      <c r="Q30" s="16"/>
      <c r="R30" s="16"/>
      <c r="S30" s="16"/>
      <c r="T30" s="16"/>
    </row>
    <row r="31" spans="1:20" s="7" customFormat="1" ht="111" hidden="1" customHeight="1" x14ac:dyDescent="0.2">
      <c r="A31" s="40" t="s">
        <v>162</v>
      </c>
      <c r="B31" s="3" t="s">
        <v>45</v>
      </c>
      <c r="C31" s="3"/>
      <c r="D31" s="59"/>
      <c r="E31" s="3"/>
      <c r="F31" s="3"/>
      <c r="G31" s="47"/>
      <c r="H31" s="3"/>
      <c r="I31" s="47"/>
      <c r="J31" s="3"/>
      <c r="K31" s="96"/>
      <c r="L31" s="25"/>
      <c r="M31" s="16"/>
      <c r="N31" s="16"/>
      <c r="O31" s="16"/>
      <c r="P31" s="16"/>
      <c r="Q31" s="16"/>
      <c r="R31" s="16"/>
      <c r="S31" s="16"/>
      <c r="T31" s="16"/>
    </row>
    <row r="32" spans="1:20" s="7" customFormat="1" ht="75" hidden="1" x14ac:dyDescent="0.2">
      <c r="A32" s="40" t="s">
        <v>160</v>
      </c>
      <c r="B32" s="3" t="s">
        <v>35</v>
      </c>
      <c r="C32" s="3"/>
      <c r="D32" s="59"/>
      <c r="E32" s="3"/>
      <c r="F32" s="3"/>
      <c r="G32" s="47"/>
      <c r="H32" s="3"/>
      <c r="I32" s="47"/>
      <c r="J32" s="3"/>
      <c r="K32" s="96"/>
      <c r="L32" s="25"/>
      <c r="M32" s="16"/>
      <c r="N32" s="16"/>
      <c r="O32" s="16"/>
      <c r="P32" s="16"/>
      <c r="Q32" s="16"/>
      <c r="R32" s="16"/>
      <c r="S32" s="16"/>
      <c r="T32" s="16"/>
    </row>
    <row r="33" spans="1:20" s="7" customFormat="1" ht="113.25" hidden="1" customHeight="1" x14ac:dyDescent="0.2">
      <c r="A33" s="40" t="s">
        <v>161</v>
      </c>
      <c r="B33" s="3" t="s">
        <v>45</v>
      </c>
      <c r="C33" s="3"/>
      <c r="D33" s="59"/>
      <c r="E33" s="3"/>
      <c r="F33" s="3"/>
      <c r="G33" s="47"/>
      <c r="H33" s="3"/>
      <c r="I33" s="47"/>
      <c r="J33" s="3"/>
      <c r="K33" s="96"/>
      <c r="L33" s="25"/>
      <c r="M33" s="16"/>
      <c r="N33" s="16"/>
      <c r="O33" s="16"/>
      <c r="P33" s="16"/>
      <c r="Q33" s="16"/>
      <c r="R33" s="16"/>
      <c r="S33" s="16"/>
      <c r="T33" s="16"/>
    </row>
    <row r="34" spans="1:20" s="7" customFormat="1" ht="75" hidden="1" x14ac:dyDescent="0.2">
      <c r="A34" s="40" t="s">
        <v>165</v>
      </c>
      <c r="B34" s="3" t="s">
        <v>35</v>
      </c>
      <c r="C34" s="3"/>
      <c r="D34" s="59"/>
      <c r="E34" s="3"/>
      <c r="F34" s="3"/>
      <c r="G34" s="47"/>
      <c r="H34" s="3"/>
      <c r="I34" s="47"/>
      <c r="J34" s="3"/>
      <c r="K34" s="96"/>
      <c r="L34" s="25"/>
      <c r="M34" s="16"/>
      <c r="N34" s="16"/>
      <c r="O34" s="16"/>
      <c r="P34" s="16"/>
      <c r="Q34" s="16"/>
      <c r="R34" s="16"/>
      <c r="S34" s="16"/>
      <c r="T34" s="16"/>
    </row>
    <row r="35" spans="1:20" s="7" customFormat="1" ht="108.75" hidden="1" customHeight="1" x14ac:dyDescent="0.2">
      <c r="A35" s="40" t="s">
        <v>166</v>
      </c>
      <c r="B35" s="3" t="s">
        <v>45</v>
      </c>
      <c r="C35" s="3"/>
      <c r="D35" s="59"/>
      <c r="E35" s="3"/>
      <c r="F35" s="3"/>
      <c r="G35" s="47"/>
      <c r="H35" s="3"/>
      <c r="I35" s="47"/>
      <c r="J35" s="3"/>
      <c r="K35" s="96"/>
      <c r="L35" s="25"/>
      <c r="M35" s="16"/>
      <c r="N35" s="16"/>
      <c r="O35" s="16"/>
      <c r="P35" s="16"/>
      <c r="Q35" s="16"/>
      <c r="R35" s="16"/>
      <c r="S35" s="16"/>
      <c r="T35" s="16"/>
    </row>
    <row r="36" spans="1:20" s="7" customFormat="1" ht="75" hidden="1" customHeight="1" x14ac:dyDescent="0.2">
      <c r="A36" s="40" t="s">
        <v>167</v>
      </c>
      <c r="B36" s="3" t="s">
        <v>35</v>
      </c>
      <c r="C36" s="3"/>
      <c r="D36" s="59"/>
      <c r="E36" s="3"/>
      <c r="F36" s="3"/>
      <c r="G36" s="47"/>
      <c r="H36" s="3"/>
      <c r="I36" s="47"/>
      <c r="J36" s="3"/>
      <c r="K36" s="96"/>
      <c r="L36" s="25"/>
      <c r="M36" s="16"/>
      <c r="N36" s="16"/>
      <c r="O36" s="16"/>
      <c r="P36" s="16"/>
      <c r="Q36" s="16"/>
      <c r="R36" s="16"/>
      <c r="S36" s="16"/>
      <c r="T36" s="16"/>
    </row>
    <row r="37" spans="1:20" s="7" customFormat="1" ht="168" hidden="1" customHeight="1" x14ac:dyDescent="0.2">
      <c r="A37" s="40" t="s">
        <v>168</v>
      </c>
      <c r="B37" s="1" t="s">
        <v>45</v>
      </c>
      <c r="C37" s="3"/>
      <c r="D37" s="59"/>
      <c r="E37" s="3"/>
      <c r="F37" s="3"/>
      <c r="G37" s="47"/>
      <c r="H37" s="3"/>
      <c r="I37" s="47"/>
      <c r="J37" s="3"/>
      <c r="K37" s="96"/>
      <c r="L37" s="25"/>
      <c r="M37" s="16"/>
      <c r="N37" s="16"/>
      <c r="O37" s="16"/>
      <c r="P37" s="16"/>
      <c r="Q37" s="16"/>
      <c r="R37" s="16"/>
      <c r="S37" s="16"/>
      <c r="T37" s="16"/>
    </row>
    <row r="38" spans="1:20" s="7" customFormat="1" ht="117.75" hidden="1" customHeight="1" x14ac:dyDescent="0.2">
      <c r="A38" s="40" t="s">
        <v>169</v>
      </c>
      <c r="B38" s="1" t="s">
        <v>35</v>
      </c>
      <c r="C38" s="3"/>
      <c r="D38" s="59"/>
      <c r="E38" s="3"/>
      <c r="F38" s="3"/>
      <c r="G38" s="47"/>
      <c r="H38" s="3"/>
      <c r="I38" s="47"/>
      <c r="J38" s="3"/>
      <c r="K38" s="96"/>
      <c r="L38" s="25"/>
      <c r="M38" s="16"/>
      <c r="N38" s="16"/>
      <c r="O38" s="16"/>
      <c r="P38" s="16"/>
      <c r="Q38" s="16"/>
      <c r="R38" s="16"/>
      <c r="S38" s="16"/>
      <c r="T38" s="16"/>
    </row>
    <row r="39" spans="1:20" s="7" customFormat="1" ht="130.5" hidden="1" customHeight="1" x14ac:dyDescent="0.2">
      <c r="A39" s="40" t="s">
        <v>170</v>
      </c>
      <c r="B39" s="1" t="s">
        <v>45</v>
      </c>
      <c r="C39" s="3"/>
      <c r="D39" s="59"/>
      <c r="E39" s="3"/>
      <c r="F39" s="3"/>
      <c r="G39" s="47"/>
      <c r="H39" s="3"/>
      <c r="I39" s="47"/>
      <c r="J39" s="3"/>
      <c r="K39" s="96"/>
      <c r="L39" s="25"/>
      <c r="M39" s="16"/>
      <c r="N39" s="16"/>
      <c r="O39" s="16"/>
      <c r="P39" s="16"/>
      <c r="Q39" s="16"/>
      <c r="R39" s="16"/>
      <c r="S39" s="16"/>
      <c r="T39" s="16"/>
    </row>
    <row r="40" spans="1:20" s="7" customFormat="1" ht="75" hidden="1" x14ac:dyDescent="0.2">
      <c r="A40" s="40" t="s">
        <v>171</v>
      </c>
      <c r="B40" s="1" t="s">
        <v>35</v>
      </c>
      <c r="C40" s="3"/>
      <c r="D40" s="59"/>
      <c r="E40" s="3"/>
      <c r="F40" s="3"/>
      <c r="G40" s="47"/>
      <c r="H40" s="3"/>
      <c r="I40" s="47"/>
      <c r="J40" s="3"/>
      <c r="K40" s="96"/>
      <c r="L40" s="25"/>
      <c r="M40" s="16"/>
      <c r="N40" s="16"/>
      <c r="O40" s="16"/>
      <c r="P40" s="16"/>
      <c r="Q40" s="16"/>
      <c r="R40" s="16"/>
      <c r="S40" s="16"/>
      <c r="T40" s="16"/>
    </row>
    <row r="41" spans="1:20" s="7" customFormat="1" ht="127.5" hidden="1" customHeight="1" x14ac:dyDescent="0.2">
      <c r="A41" s="40" t="s">
        <v>172</v>
      </c>
      <c r="B41" s="3" t="s">
        <v>45</v>
      </c>
      <c r="C41" s="3"/>
      <c r="D41" s="59"/>
      <c r="E41" s="3"/>
      <c r="F41" s="3"/>
      <c r="G41" s="47"/>
      <c r="H41" s="3"/>
      <c r="I41" s="47"/>
      <c r="J41" s="3"/>
      <c r="K41" s="96"/>
      <c r="L41" s="25"/>
      <c r="M41" s="16"/>
      <c r="N41" s="16"/>
      <c r="O41" s="16"/>
      <c r="P41" s="16"/>
      <c r="Q41" s="16"/>
      <c r="R41" s="16"/>
      <c r="S41" s="16"/>
      <c r="T41" s="16"/>
    </row>
    <row r="42" spans="1:20" s="7" customFormat="1" ht="75" hidden="1" x14ac:dyDescent="0.2">
      <c r="A42" s="40" t="s">
        <v>173</v>
      </c>
      <c r="B42" s="3" t="s">
        <v>35</v>
      </c>
      <c r="C42" s="3"/>
      <c r="D42" s="59"/>
      <c r="E42" s="3"/>
      <c r="F42" s="3"/>
      <c r="G42" s="47"/>
      <c r="H42" s="3"/>
      <c r="I42" s="47"/>
      <c r="J42" s="3"/>
      <c r="K42" s="96"/>
      <c r="L42" s="25"/>
      <c r="M42" s="16"/>
      <c r="N42" s="16"/>
      <c r="O42" s="16"/>
      <c r="P42" s="16"/>
      <c r="Q42" s="16"/>
      <c r="R42" s="16"/>
      <c r="S42" s="16"/>
      <c r="T42" s="16"/>
    </row>
    <row r="43" spans="1:20" s="7" customFormat="1" ht="135" hidden="1" customHeight="1" x14ac:dyDescent="0.2">
      <c r="A43" s="40" t="s">
        <v>202</v>
      </c>
      <c r="B43" s="1" t="s">
        <v>45</v>
      </c>
      <c r="C43" s="3"/>
      <c r="D43" s="59"/>
      <c r="E43" s="3"/>
      <c r="F43" s="3"/>
      <c r="G43" s="47"/>
      <c r="H43" s="3"/>
      <c r="I43" s="47"/>
      <c r="J43" s="3"/>
      <c r="K43" s="96"/>
      <c r="L43" s="25"/>
      <c r="M43" s="16"/>
      <c r="N43" s="16"/>
      <c r="O43" s="16"/>
      <c r="P43" s="16"/>
      <c r="Q43" s="16"/>
      <c r="R43" s="16"/>
      <c r="S43" s="16"/>
      <c r="T43" s="16"/>
    </row>
    <row r="44" spans="1:20" s="7" customFormat="1" ht="75" hidden="1" x14ac:dyDescent="0.2">
      <c r="A44" s="40" t="s">
        <v>203</v>
      </c>
      <c r="B44" s="1" t="s">
        <v>35</v>
      </c>
      <c r="C44" s="3"/>
      <c r="D44" s="59"/>
      <c r="E44" s="3"/>
      <c r="F44" s="3"/>
      <c r="G44" s="47"/>
      <c r="H44" s="3"/>
      <c r="I44" s="47"/>
      <c r="J44" s="3"/>
      <c r="K44" s="96"/>
      <c r="L44" s="25"/>
      <c r="M44" s="16"/>
      <c r="N44" s="16"/>
      <c r="O44" s="16"/>
      <c r="P44" s="16"/>
      <c r="Q44" s="16"/>
      <c r="R44" s="16"/>
      <c r="S44" s="16"/>
      <c r="T44" s="16"/>
    </row>
    <row r="45" spans="1:20" s="7" customFormat="1" ht="147" hidden="1" customHeight="1" x14ac:dyDescent="0.2">
      <c r="A45" s="40" t="s">
        <v>174</v>
      </c>
      <c r="B45" s="3" t="s">
        <v>45</v>
      </c>
      <c r="C45" s="3"/>
      <c r="D45" s="59"/>
      <c r="E45" s="3"/>
      <c r="F45" s="3"/>
      <c r="G45" s="47"/>
      <c r="H45" s="3"/>
      <c r="I45" s="47"/>
      <c r="J45" s="3"/>
      <c r="K45" s="96"/>
      <c r="L45" s="25"/>
      <c r="M45" s="16"/>
      <c r="N45" s="16"/>
      <c r="O45" s="16"/>
      <c r="P45" s="16"/>
      <c r="Q45" s="16"/>
      <c r="R45" s="16"/>
      <c r="S45" s="16"/>
      <c r="T45" s="16"/>
    </row>
    <row r="46" spans="1:20" s="7" customFormat="1" ht="75" hidden="1" x14ac:dyDescent="0.2">
      <c r="A46" s="40" t="s">
        <v>175</v>
      </c>
      <c r="B46" s="3" t="s">
        <v>35</v>
      </c>
      <c r="C46" s="3"/>
      <c r="D46" s="59"/>
      <c r="E46" s="3"/>
      <c r="F46" s="3"/>
      <c r="G46" s="47"/>
      <c r="H46" s="3"/>
      <c r="I46" s="47"/>
      <c r="J46" s="3"/>
      <c r="K46" s="96"/>
      <c r="L46" s="25"/>
      <c r="M46" s="16"/>
      <c r="N46" s="16"/>
      <c r="O46" s="16"/>
      <c r="P46" s="16"/>
      <c r="Q46" s="16"/>
      <c r="R46" s="16"/>
      <c r="S46" s="16"/>
      <c r="T46" s="16"/>
    </row>
    <row r="47" spans="1:20" s="7" customFormat="1" ht="126.75" hidden="1" customHeight="1" x14ac:dyDescent="0.2">
      <c r="A47" s="40" t="s">
        <v>176</v>
      </c>
      <c r="B47" s="1" t="s">
        <v>45</v>
      </c>
      <c r="C47" s="3"/>
      <c r="D47" s="59"/>
      <c r="E47" s="3"/>
      <c r="F47" s="3"/>
      <c r="G47" s="47"/>
      <c r="H47" s="3"/>
      <c r="I47" s="47"/>
      <c r="J47" s="3"/>
      <c r="K47" s="96"/>
      <c r="L47" s="25"/>
      <c r="M47" s="16"/>
      <c r="N47" s="16"/>
      <c r="O47" s="16"/>
      <c r="P47" s="16"/>
      <c r="Q47" s="16"/>
      <c r="R47" s="16"/>
      <c r="S47" s="16"/>
      <c r="T47" s="16"/>
    </row>
    <row r="48" spans="1:20" s="7" customFormat="1" ht="75.75" hidden="1" customHeight="1" x14ac:dyDescent="0.2">
      <c r="A48" s="40" t="s">
        <v>177</v>
      </c>
      <c r="B48" s="1" t="s">
        <v>35</v>
      </c>
      <c r="C48" s="3"/>
      <c r="D48" s="59"/>
      <c r="E48" s="3"/>
      <c r="F48" s="3"/>
      <c r="G48" s="47"/>
      <c r="H48" s="3"/>
      <c r="I48" s="47"/>
      <c r="J48" s="3"/>
      <c r="K48" s="96"/>
      <c r="L48" s="25"/>
      <c r="M48" s="16"/>
      <c r="N48" s="16"/>
      <c r="O48" s="16"/>
      <c r="P48" s="16"/>
      <c r="Q48" s="16"/>
      <c r="R48" s="16"/>
      <c r="S48" s="16"/>
      <c r="T48" s="16"/>
    </row>
    <row r="49" spans="1:20" s="7" customFormat="1" ht="132" hidden="1" customHeight="1" x14ac:dyDescent="0.2">
      <c r="A49" s="40" t="s">
        <v>178</v>
      </c>
      <c r="B49" s="1" t="s">
        <v>45</v>
      </c>
      <c r="C49" s="3"/>
      <c r="D49" s="59"/>
      <c r="E49" s="3"/>
      <c r="F49" s="3"/>
      <c r="G49" s="47"/>
      <c r="H49" s="3"/>
      <c r="I49" s="47"/>
      <c r="J49" s="3"/>
      <c r="K49" s="96"/>
      <c r="L49" s="25"/>
      <c r="M49" s="16"/>
      <c r="N49" s="16"/>
      <c r="O49" s="16"/>
      <c r="P49" s="16"/>
      <c r="Q49" s="16"/>
      <c r="R49" s="16"/>
      <c r="S49" s="16"/>
      <c r="T49" s="16"/>
    </row>
    <row r="50" spans="1:20" s="7" customFormat="1" ht="75" hidden="1" x14ac:dyDescent="0.2">
      <c r="A50" s="40" t="s">
        <v>179</v>
      </c>
      <c r="B50" s="1" t="s">
        <v>35</v>
      </c>
      <c r="C50" s="3"/>
      <c r="D50" s="59"/>
      <c r="E50" s="3"/>
      <c r="F50" s="3"/>
      <c r="G50" s="47"/>
      <c r="H50" s="3"/>
      <c r="I50" s="47"/>
      <c r="J50" s="3"/>
      <c r="K50" s="96"/>
      <c r="L50" s="25"/>
      <c r="M50" s="16"/>
      <c r="N50" s="16"/>
      <c r="O50" s="16"/>
      <c r="P50" s="16"/>
      <c r="Q50" s="16"/>
      <c r="R50" s="16"/>
      <c r="S50" s="16"/>
      <c r="T50" s="16"/>
    </row>
    <row r="51" spans="1:20" s="7" customFormat="1" ht="111" hidden="1" customHeight="1" x14ac:dyDescent="0.2">
      <c r="A51" s="40" t="s">
        <v>180</v>
      </c>
      <c r="B51" s="1" t="s">
        <v>45</v>
      </c>
      <c r="C51" s="3"/>
      <c r="D51" s="59"/>
      <c r="E51" s="3"/>
      <c r="F51" s="3"/>
      <c r="G51" s="47"/>
      <c r="H51" s="3"/>
      <c r="I51" s="47"/>
      <c r="J51" s="3"/>
      <c r="K51" s="96"/>
      <c r="L51" s="25"/>
      <c r="M51" s="16"/>
      <c r="N51" s="16"/>
      <c r="O51" s="16"/>
      <c r="P51" s="16"/>
      <c r="Q51" s="16"/>
      <c r="R51" s="16"/>
      <c r="S51" s="16"/>
      <c r="T51" s="16"/>
    </row>
    <row r="52" spans="1:20" s="7" customFormat="1" ht="75" hidden="1" x14ac:dyDescent="0.2">
      <c r="A52" s="40" t="s">
        <v>181</v>
      </c>
      <c r="B52" s="1" t="s">
        <v>35</v>
      </c>
      <c r="C52" s="3"/>
      <c r="D52" s="59"/>
      <c r="E52" s="3"/>
      <c r="F52" s="3"/>
      <c r="G52" s="47"/>
      <c r="H52" s="3"/>
      <c r="I52" s="47"/>
      <c r="J52" s="3"/>
      <c r="K52" s="96"/>
      <c r="L52" s="25"/>
      <c r="M52" s="16"/>
      <c r="N52" s="16"/>
      <c r="O52" s="16"/>
      <c r="P52" s="16"/>
      <c r="Q52" s="16"/>
      <c r="R52" s="16"/>
      <c r="S52" s="16"/>
      <c r="T52" s="16"/>
    </row>
    <row r="53" spans="1:20" s="7" customFormat="1" ht="131.25" hidden="1" x14ac:dyDescent="0.2">
      <c r="A53" s="40" t="s">
        <v>182</v>
      </c>
      <c r="B53" s="3" t="s">
        <v>45</v>
      </c>
      <c r="C53" s="3"/>
      <c r="D53" s="59"/>
      <c r="E53" s="3"/>
      <c r="F53" s="3"/>
      <c r="G53" s="47"/>
      <c r="H53" s="3"/>
      <c r="I53" s="47"/>
      <c r="J53" s="3"/>
      <c r="K53" s="96"/>
      <c r="L53" s="25"/>
      <c r="M53" s="16"/>
      <c r="N53" s="16"/>
      <c r="O53" s="16"/>
      <c r="P53" s="16"/>
      <c r="Q53" s="16"/>
      <c r="R53" s="16"/>
      <c r="S53" s="16"/>
      <c r="T53" s="16"/>
    </row>
    <row r="54" spans="1:20" s="7" customFormat="1" ht="75" hidden="1" x14ac:dyDescent="0.2">
      <c r="A54" s="40" t="s">
        <v>183</v>
      </c>
      <c r="B54" s="3" t="s">
        <v>35</v>
      </c>
      <c r="C54" s="3"/>
      <c r="D54" s="59"/>
      <c r="E54" s="3"/>
      <c r="F54" s="3"/>
      <c r="G54" s="47"/>
      <c r="H54" s="3"/>
      <c r="I54" s="47"/>
      <c r="J54" s="3"/>
      <c r="K54" s="96"/>
      <c r="L54" s="25"/>
      <c r="M54" s="16"/>
      <c r="N54" s="16"/>
      <c r="O54" s="16"/>
      <c r="P54" s="16"/>
      <c r="Q54" s="16"/>
      <c r="R54" s="16"/>
      <c r="S54" s="16"/>
      <c r="T54" s="16"/>
    </row>
    <row r="55" spans="1:20" s="7" customFormat="1" ht="127.5" hidden="1" customHeight="1" x14ac:dyDescent="0.2">
      <c r="A55" s="40" t="s">
        <v>184</v>
      </c>
      <c r="B55" s="3" t="s">
        <v>45</v>
      </c>
      <c r="C55" s="3"/>
      <c r="D55" s="59"/>
      <c r="E55" s="3"/>
      <c r="F55" s="3"/>
      <c r="G55" s="47"/>
      <c r="H55" s="3"/>
      <c r="I55" s="47"/>
      <c r="J55" s="3"/>
      <c r="K55" s="96"/>
      <c r="L55" s="25"/>
      <c r="M55" s="16"/>
      <c r="N55" s="16"/>
      <c r="O55" s="16"/>
      <c r="P55" s="16"/>
      <c r="Q55" s="16"/>
      <c r="R55" s="16"/>
      <c r="S55" s="16"/>
      <c r="T55" s="16"/>
    </row>
    <row r="56" spans="1:20" s="7" customFormat="1" ht="75" hidden="1" x14ac:dyDescent="0.2">
      <c r="A56" s="40" t="s">
        <v>185</v>
      </c>
      <c r="B56" s="3" t="s">
        <v>35</v>
      </c>
      <c r="C56" s="3"/>
      <c r="D56" s="59"/>
      <c r="E56" s="3"/>
      <c r="F56" s="3"/>
      <c r="G56" s="47"/>
      <c r="H56" s="3"/>
      <c r="I56" s="47"/>
      <c r="J56" s="3"/>
      <c r="K56" s="96"/>
      <c r="L56" s="25"/>
      <c r="M56" s="16"/>
      <c r="N56" s="16"/>
      <c r="O56" s="16"/>
      <c r="P56" s="16"/>
      <c r="Q56" s="16"/>
      <c r="R56" s="16"/>
      <c r="S56" s="16"/>
      <c r="T56" s="16"/>
    </row>
    <row r="57" spans="1:20" s="7" customFormat="1" ht="138" hidden="1" customHeight="1" x14ac:dyDescent="0.2">
      <c r="A57" s="40" t="s">
        <v>186</v>
      </c>
      <c r="B57" s="1" t="s">
        <v>45</v>
      </c>
      <c r="C57" s="3"/>
      <c r="D57" s="59"/>
      <c r="E57" s="3"/>
      <c r="F57" s="3"/>
      <c r="G57" s="47"/>
      <c r="H57" s="3"/>
      <c r="I57" s="47"/>
      <c r="J57" s="3"/>
      <c r="K57" s="96"/>
      <c r="L57" s="25"/>
      <c r="M57" s="16"/>
      <c r="N57" s="16"/>
      <c r="O57" s="16"/>
      <c r="P57" s="16"/>
      <c r="Q57" s="16"/>
      <c r="R57" s="16"/>
      <c r="S57" s="16"/>
      <c r="T57" s="16"/>
    </row>
    <row r="58" spans="1:20" s="7" customFormat="1" ht="75" hidden="1" x14ac:dyDescent="0.2">
      <c r="A58" s="40" t="s">
        <v>187</v>
      </c>
      <c r="B58" s="1" t="s">
        <v>35</v>
      </c>
      <c r="C58" s="3"/>
      <c r="D58" s="59"/>
      <c r="E58" s="3"/>
      <c r="F58" s="3"/>
      <c r="G58" s="47"/>
      <c r="H58" s="3"/>
      <c r="I58" s="47"/>
      <c r="J58" s="3"/>
      <c r="K58" s="96"/>
      <c r="L58" s="25"/>
      <c r="M58" s="16"/>
      <c r="N58" s="16"/>
      <c r="O58" s="16"/>
      <c r="P58" s="16"/>
      <c r="Q58" s="16"/>
      <c r="R58" s="16"/>
      <c r="S58" s="16"/>
      <c r="T58" s="16"/>
    </row>
    <row r="59" spans="1:20" s="7" customFormat="1" ht="129.75" hidden="1" customHeight="1" x14ac:dyDescent="0.2">
      <c r="A59" s="40" t="s">
        <v>188</v>
      </c>
      <c r="B59" s="3" t="s">
        <v>45</v>
      </c>
      <c r="C59" s="3"/>
      <c r="D59" s="59"/>
      <c r="E59" s="3"/>
      <c r="F59" s="3"/>
      <c r="G59" s="47"/>
      <c r="H59" s="3"/>
      <c r="I59" s="47"/>
      <c r="J59" s="3"/>
      <c r="K59" s="96"/>
      <c r="L59" s="25"/>
      <c r="M59" s="16"/>
      <c r="N59" s="16"/>
      <c r="O59" s="16"/>
      <c r="P59" s="16"/>
      <c r="Q59" s="16"/>
      <c r="R59" s="16"/>
      <c r="S59" s="16"/>
      <c r="T59" s="16"/>
    </row>
    <row r="60" spans="1:20" s="7" customFormat="1" ht="75" hidden="1" x14ac:dyDescent="0.2">
      <c r="A60" s="40" t="s">
        <v>189</v>
      </c>
      <c r="B60" s="3" t="s">
        <v>35</v>
      </c>
      <c r="C60" s="3"/>
      <c r="D60" s="59"/>
      <c r="E60" s="3"/>
      <c r="F60" s="3"/>
      <c r="G60" s="47"/>
      <c r="H60" s="3"/>
      <c r="I60" s="47"/>
      <c r="J60" s="3"/>
      <c r="K60" s="96"/>
      <c r="L60" s="25"/>
      <c r="M60" s="16"/>
      <c r="N60" s="16"/>
      <c r="O60" s="16"/>
      <c r="P60" s="16"/>
      <c r="Q60" s="16"/>
      <c r="R60" s="16"/>
      <c r="S60" s="16"/>
      <c r="T60" s="16"/>
    </row>
    <row r="61" spans="1:20" s="7" customFormat="1" ht="108.75" hidden="1" customHeight="1" x14ac:dyDescent="0.2">
      <c r="A61" s="40" t="s">
        <v>190</v>
      </c>
      <c r="B61" s="3" t="s">
        <v>45</v>
      </c>
      <c r="C61" s="3"/>
      <c r="D61" s="59"/>
      <c r="E61" s="3"/>
      <c r="F61" s="3"/>
      <c r="G61" s="47"/>
      <c r="H61" s="3"/>
      <c r="I61" s="47"/>
      <c r="J61" s="3"/>
      <c r="K61" s="96"/>
      <c r="L61" s="25"/>
      <c r="M61" s="16"/>
      <c r="N61" s="16"/>
      <c r="O61" s="16"/>
      <c r="P61" s="16"/>
      <c r="Q61" s="16"/>
      <c r="R61" s="16"/>
      <c r="S61" s="16"/>
      <c r="T61" s="16"/>
    </row>
    <row r="62" spans="1:20" s="7" customFormat="1" ht="75" hidden="1" x14ac:dyDescent="0.2">
      <c r="A62" s="40" t="s">
        <v>191</v>
      </c>
      <c r="B62" s="3" t="s">
        <v>35</v>
      </c>
      <c r="C62" s="3"/>
      <c r="D62" s="59"/>
      <c r="E62" s="3"/>
      <c r="F62" s="3"/>
      <c r="G62" s="47"/>
      <c r="H62" s="3"/>
      <c r="I62" s="47"/>
      <c r="J62" s="3"/>
      <c r="K62" s="96"/>
      <c r="L62" s="27"/>
      <c r="M62" s="18"/>
      <c r="N62" s="18"/>
      <c r="O62" s="18"/>
      <c r="P62" s="18"/>
      <c r="Q62" s="18"/>
      <c r="R62" s="18"/>
      <c r="S62" s="18"/>
      <c r="T62" s="18"/>
    </row>
    <row r="63" spans="1:20" s="7" customFormat="1" ht="112.5" hidden="1" x14ac:dyDescent="0.2">
      <c r="A63" s="40" t="s">
        <v>192</v>
      </c>
      <c r="B63" s="3" t="s">
        <v>45</v>
      </c>
      <c r="C63" s="3"/>
      <c r="D63" s="59"/>
      <c r="E63" s="3"/>
      <c r="F63" s="3"/>
      <c r="G63" s="47"/>
      <c r="H63" s="3"/>
      <c r="I63" s="47"/>
      <c r="J63" s="3"/>
      <c r="K63" s="96"/>
      <c r="L63" s="25"/>
      <c r="M63" s="16"/>
      <c r="N63" s="16"/>
      <c r="O63" s="16"/>
      <c r="P63" s="16"/>
      <c r="Q63" s="16"/>
      <c r="R63" s="16"/>
      <c r="S63" s="16"/>
      <c r="T63" s="16"/>
    </row>
    <row r="64" spans="1:20" s="7" customFormat="1" ht="1.5" hidden="1" customHeight="1" x14ac:dyDescent="0.2">
      <c r="A64" s="40" t="s">
        <v>193</v>
      </c>
      <c r="B64" s="3" t="s">
        <v>35</v>
      </c>
      <c r="C64" s="3"/>
      <c r="D64" s="59"/>
      <c r="E64" s="3"/>
      <c r="F64" s="3"/>
      <c r="G64" s="47"/>
      <c r="H64" s="3"/>
      <c r="I64" s="47"/>
      <c r="J64" s="3"/>
      <c r="K64" s="96"/>
      <c r="L64" s="25"/>
      <c r="M64" s="16"/>
      <c r="N64" s="16"/>
      <c r="O64" s="16"/>
      <c r="P64" s="16"/>
      <c r="Q64" s="16"/>
      <c r="R64" s="16"/>
      <c r="S64" s="16"/>
      <c r="T64" s="16"/>
    </row>
    <row r="65" spans="1:20" s="7" customFormat="1" ht="30.75" customHeight="1" x14ac:dyDescent="0.2">
      <c r="A65" s="148" t="s">
        <v>48</v>
      </c>
      <c r="B65" s="153"/>
      <c r="C65" s="153"/>
      <c r="D65" s="153"/>
      <c r="E65" s="153"/>
      <c r="F65" s="71"/>
      <c r="G65" s="71"/>
      <c r="H65" s="71"/>
      <c r="I65" s="71"/>
      <c r="J65" s="71"/>
      <c r="K65" s="71"/>
      <c r="L65" s="26"/>
      <c r="M65" s="17"/>
      <c r="N65" s="17"/>
      <c r="O65" s="17"/>
      <c r="P65" s="17"/>
      <c r="Q65" s="17"/>
      <c r="R65" s="17"/>
      <c r="S65" s="17"/>
      <c r="T65" s="17"/>
    </row>
    <row r="66" spans="1:20" s="7" customFormat="1" ht="148.5" customHeight="1" x14ac:dyDescent="0.2">
      <c r="A66" s="40" t="s">
        <v>57</v>
      </c>
      <c r="B66" s="3" t="s">
        <v>45</v>
      </c>
      <c r="C66" s="47">
        <v>1954.1</v>
      </c>
      <c r="D66" s="47">
        <v>2232.87</v>
      </c>
      <c r="E66" s="61">
        <f>D66*E67/100</f>
        <v>2411.4996000000001</v>
      </c>
      <c r="F66" s="61">
        <f>E66*F67/100</f>
        <v>2435.6145959999999</v>
      </c>
      <c r="G66" s="61">
        <f>E66*G67/100</f>
        <v>2483.8445880000004</v>
      </c>
      <c r="H66" s="61">
        <f>F66*H67/100</f>
        <v>2484.32688792</v>
      </c>
      <c r="I66" s="61">
        <f>G66*I67/100</f>
        <v>2608.0368174000005</v>
      </c>
      <c r="J66" s="61">
        <f>H66*J67/100</f>
        <v>2558.8566945576003</v>
      </c>
      <c r="K66" s="97">
        <f>I66*K67/100</f>
        <v>2790.5993946180006</v>
      </c>
      <c r="L66" s="78"/>
      <c r="M66" s="79"/>
      <c r="N66" s="16"/>
      <c r="O66" s="16"/>
      <c r="P66" s="16"/>
      <c r="Q66" s="16"/>
      <c r="R66" s="16"/>
      <c r="S66" s="16"/>
      <c r="T66" s="16"/>
    </row>
    <row r="67" spans="1:20" s="7" customFormat="1" ht="88.5" customHeight="1" x14ac:dyDescent="0.2">
      <c r="A67" s="40" t="s">
        <v>56</v>
      </c>
      <c r="B67" s="3" t="s">
        <v>35</v>
      </c>
      <c r="C67" s="61">
        <v>111.89</v>
      </c>
      <c r="D67" s="61">
        <f>D66/C66*100</f>
        <v>114.26590246149122</v>
      </c>
      <c r="E67" s="62">
        <v>108</v>
      </c>
      <c r="F67" s="62">
        <v>101</v>
      </c>
      <c r="G67" s="62">
        <v>103</v>
      </c>
      <c r="H67" s="62">
        <v>102</v>
      </c>
      <c r="I67" s="62">
        <v>105</v>
      </c>
      <c r="J67" s="62">
        <v>103</v>
      </c>
      <c r="K67" s="61">
        <v>107</v>
      </c>
      <c r="L67" s="82"/>
      <c r="M67" s="83"/>
      <c r="N67" s="16"/>
      <c r="O67" s="16"/>
      <c r="P67" s="16"/>
      <c r="Q67" s="16"/>
      <c r="R67" s="16"/>
      <c r="S67" s="16"/>
      <c r="T67" s="16"/>
    </row>
    <row r="68" spans="1:20" s="7" customFormat="1" ht="176.25" customHeight="1" x14ac:dyDescent="0.2">
      <c r="A68" s="148"/>
      <c r="B68" s="153"/>
      <c r="C68" s="153"/>
      <c r="D68" s="153"/>
      <c r="E68" s="153"/>
      <c r="F68" s="153"/>
      <c r="G68" s="153"/>
      <c r="H68" s="153"/>
      <c r="I68" s="71"/>
      <c r="J68" s="71"/>
      <c r="K68" s="71"/>
      <c r="L68" s="27"/>
      <c r="M68" s="18"/>
      <c r="N68" s="18"/>
      <c r="O68" s="18"/>
      <c r="P68" s="18"/>
      <c r="Q68" s="18"/>
      <c r="R68" s="18"/>
      <c r="S68" s="18"/>
      <c r="T68" s="18"/>
    </row>
    <row r="69" spans="1:20" s="7" customFormat="1" ht="39" customHeight="1" x14ac:dyDescent="0.2">
      <c r="A69" s="148" t="s">
        <v>51</v>
      </c>
      <c r="B69" s="149"/>
      <c r="C69" s="149"/>
      <c r="D69" s="149"/>
      <c r="E69" s="149"/>
      <c r="F69" s="149"/>
      <c r="G69" s="149"/>
      <c r="H69" s="149"/>
      <c r="I69" s="149"/>
      <c r="J69" s="149"/>
      <c r="K69" s="150"/>
      <c r="L69" s="27"/>
      <c r="M69" s="18"/>
      <c r="N69" s="18"/>
      <c r="O69" s="18"/>
      <c r="P69" s="18"/>
      <c r="Q69" s="18"/>
      <c r="R69" s="18"/>
      <c r="S69" s="18"/>
      <c r="T69" s="18"/>
    </row>
    <row r="70" spans="1:20" s="7" customFormat="1" ht="156.75" customHeight="1" x14ac:dyDescent="0.2">
      <c r="A70" s="40" t="s">
        <v>49</v>
      </c>
      <c r="B70" s="3" t="s">
        <v>45</v>
      </c>
      <c r="C70" s="61">
        <v>839</v>
      </c>
      <c r="D70" s="61">
        <v>712.08</v>
      </c>
      <c r="E70" s="61">
        <v>1047.02</v>
      </c>
      <c r="F70" s="61">
        <f>E70*F71/100</f>
        <v>1047.02</v>
      </c>
      <c r="G70" s="61">
        <f>E70*G71/100</f>
        <v>1088.9008000000001</v>
      </c>
      <c r="H70" s="61">
        <f>F70*H71/100</f>
        <v>1067.9603999999999</v>
      </c>
      <c r="I70" s="61">
        <f>G70*I71/100</f>
        <v>1143.3458400000002</v>
      </c>
      <c r="J70" s="61">
        <f>H70*J71/100</f>
        <v>1099.9992119999999</v>
      </c>
      <c r="K70" s="97">
        <f>I70*K71/100</f>
        <v>1211.9465904000001</v>
      </c>
      <c r="L70" s="78"/>
      <c r="M70" s="83"/>
      <c r="N70" s="16"/>
      <c r="O70" s="16"/>
      <c r="P70" s="16"/>
      <c r="Q70" s="16"/>
      <c r="R70" s="16"/>
      <c r="S70" s="16"/>
      <c r="T70" s="16"/>
    </row>
    <row r="71" spans="1:20" s="7" customFormat="1" ht="107.25" customHeight="1" x14ac:dyDescent="0.2">
      <c r="A71" s="40" t="s">
        <v>50</v>
      </c>
      <c r="B71" s="3" t="s">
        <v>35</v>
      </c>
      <c r="C71" s="61">
        <v>105.5</v>
      </c>
      <c r="D71" s="61">
        <f>D70/C70*100</f>
        <v>84.872467222884396</v>
      </c>
      <c r="E71" s="61">
        <f>E70/D70*100</f>
        <v>147.03684979215816</v>
      </c>
      <c r="F71" s="62">
        <v>100</v>
      </c>
      <c r="G71" s="62">
        <v>104</v>
      </c>
      <c r="H71" s="62">
        <v>102</v>
      </c>
      <c r="I71" s="62">
        <v>105</v>
      </c>
      <c r="J71" s="62">
        <v>103</v>
      </c>
      <c r="K71" s="98">
        <v>106</v>
      </c>
      <c r="L71" s="82"/>
      <c r="M71" s="83"/>
      <c r="N71" s="16"/>
      <c r="O71" s="16"/>
      <c r="P71" s="16"/>
      <c r="Q71" s="16"/>
      <c r="R71" s="16"/>
      <c r="S71" s="16"/>
      <c r="T71" s="16"/>
    </row>
    <row r="72" spans="1:20" s="7" customFormat="1" ht="32.25" customHeight="1" x14ac:dyDescent="0.2">
      <c r="A72" s="104" t="s">
        <v>80</v>
      </c>
      <c r="B72" s="71"/>
      <c r="C72" s="71"/>
      <c r="D72" s="106"/>
      <c r="E72" s="71"/>
      <c r="F72" s="71"/>
      <c r="G72" s="71"/>
      <c r="H72" s="71"/>
      <c r="I72" s="71"/>
      <c r="J72" s="71"/>
      <c r="K72" s="71"/>
      <c r="L72" s="25"/>
      <c r="M72" s="16"/>
      <c r="N72" s="16"/>
      <c r="O72" s="16"/>
      <c r="P72" s="16"/>
      <c r="Q72" s="16"/>
      <c r="R72" s="16"/>
      <c r="S72" s="16"/>
      <c r="T72" s="16"/>
    </row>
    <row r="73" spans="1:20" s="7" customFormat="1" ht="31.5" customHeight="1" x14ac:dyDescent="0.2">
      <c r="A73" s="39" t="s">
        <v>0</v>
      </c>
      <c r="B73" s="3" t="s">
        <v>77</v>
      </c>
      <c r="C73" s="47">
        <v>557.47</v>
      </c>
      <c r="D73" s="47" t="s">
        <v>205</v>
      </c>
      <c r="E73" s="47" t="s">
        <v>205</v>
      </c>
      <c r="F73" s="3"/>
      <c r="G73" s="47"/>
      <c r="H73" s="3"/>
      <c r="I73" s="47"/>
      <c r="J73" s="3"/>
      <c r="K73" s="96"/>
      <c r="L73" s="25"/>
      <c r="M73" s="16"/>
      <c r="N73" s="16"/>
      <c r="O73" s="16"/>
      <c r="P73" s="16"/>
      <c r="Q73" s="16"/>
      <c r="R73" s="16"/>
      <c r="S73" s="16"/>
      <c r="T73" s="16"/>
    </row>
    <row r="74" spans="1:20" s="7" customFormat="1" ht="79.5" customHeight="1" x14ac:dyDescent="0.2">
      <c r="A74" s="39" t="s">
        <v>1</v>
      </c>
      <c r="B74" s="3" t="s">
        <v>79</v>
      </c>
      <c r="C74" s="61">
        <v>104.2</v>
      </c>
      <c r="D74" s="47" t="s">
        <v>205</v>
      </c>
      <c r="E74" s="47" t="s">
        <v>205</v>
      </c>
      <c r="F74" s="3"/>
      <c r="G74" s="47"/>
      <c r="H74" s="3"/>
      <c r="I74" s="47"/>
      <c r="J74" s="3"/>
      <c r="K74" s="96"/>
      <c r="L74" s="25"/>
      <c r="M74" s="16"/>
      <c r="N74" s="16"/>
      <c r="O74" s="16"/>
      <c r="P74" s="16"/>
      <c r="Q74" s="16"/>
      <c r="R74" s="16"/>
      <c r="S74" s="16"/>
      <c r="T74" s="16"/>
    </row>
    <row r="75" spans="1:20" s="7" customFormat="1" ht="18.75" x14ac:dyDescent="0.2">
      <c r="A75" s="39" t="s">
        <v>2</v>
      </c>
      <c r="B75" s="3" t="s">
        <v>77</v>
      </c>
      <c r="C75" s="47">
        <v>460.1</v>
      </c>
      <c r="D75" s="47" t="s">
        <v>205</v>
      </c>
      <c r="E75" s="47" t="s">
        <v>205</v>
      </c>
      <c r="F75" s="3"/>
      <c r="G75" s="47"/>
      <c r="H75" s="3"/>
      <c r="I75" s="47"/>
      <c r="J75" s="3"/>
      <c r="K75" s="96"/>
      <c r="L75" s="25"/>
      <c r="M75" s="16"/>
      <c r="N75" s="16"/>
      <c r="O75" s="16"/>
      <c r="P75" s="16"/>
      <c r="Q75" s="16"/>
      <c r="R75" s="16"/>
      <c r="S75" s="16"/>
      <c r="T75" s="16"/>
    </row>
    <row r="76" spans="1:20" s="7" customFormat="1" ht="80.25" customHeight="1" x14ac:dyDescent="0.2">
      <c r="A76" s="39" t="s">
        <v>3</v>
      </c>
      <c r="B76" s="3" t="s">
        <v>79</v>
      </c>
      <c r="C76" s="61">
        <v>101.8</v>
      </c>
      <c r="D76" s="47" t="s">
        <v>205</v>
      </c>
      <c r="E76" s="47" t="s">
        <v>205</v>
      </c>
      <c r="F76" s="3"/>
      <c r="G76" s="47"/>
      <c r="H76" s="3"/>
      <c r="I76" s="47"/>
      <c r="J76" s="3"/>
      <c r="K76" s="96"/>
      <c r="L76" s="27"/>
      <c r="M76" s="18"/>
      <c r="N76" s="18"/>
      <c r="O76" s="18"/>
      <c r="P76" s="18"/>
      <c r="Q76" s="18"/>
      <c r="R76" s="18"/>
      <c r="S76" s="18"/>
      <c r="T76" s="18"/>
    </row>
    <row r="77" spans="1:20" s="7" customFormat="1" ht="31.5" customHeight="1" x14ac:dyDescent="0.2">
      <c r="A77" s="39" t="s">
        <v>4</v>
      </c>
      <c r="B77" s="3" t="s">
        <v>77</v>
      </c>
      <c r="C77" s="47">
        <v>88.4</v>
      </c>
      <c r="D77" s="47" t="s">
        <v>205</v>
      </c>
      <c r="E77" s="47" t="s">
        <v>205</v>
      </c>
      <c r="F77" s="3"/>
      <c r="G77" s="47"/>
      <c r="H77" s="3"/>
      <c r="I77" s="47"/>
      <c r="J77" s="3"/>
      <c r="K77" s="96"/>
      <c r="L77" s="25"/>
      <c r="M77" s="16"/>
      <c r="N77" s="16"/>
      <c r="O77" s="16"/>
      <c r="P77" s="16"/>
      <c r="Q77" s="16"/>
      <c r="R77" s="16"/>
      <c r="S77" s="16"/>
      <c r="T77" s="16"/>
    </row>
    <row r="78" spans="1:20" s="7" customFormat="1" ht="81.75" customHeight="1" x14ac:dyDescent="0.2">
      <c r="A78" s="39" t="s">
        <v>5</v>
      </c>
      <c r="B78" s="3" t="s">
        <v>79</v>
      </c>
      <c r="C78" s="61">
        <v>106.5</v>
      </c>
      <c r="D78" s="47" t="s">
        <v>205</v>
      </c>
      <c r="E78" s="47" t="s">
        <v>205</v>
      </c>
      <c r="F78" s="3"/>
      <c r="G78" s="47"/>
      <c r="H78" s="3"/>
      <c r="I78" s="47"/>
      <c r="J78" s="3"/>
      <c r="K78" s="96"/>
      <c r="L78" s="25"/>
      <c r="M78" s="16"/>
      <c r="N78" s="16"/>
      <c r="O78" s="16"/>
      <c r="P78" s="16"/>
      <c r="Q78" s="16"/>
      <c r="R78" s="16"/>
      <c r="S78" s="16"/>
      <c r="T78" s="16"/>
    </row>
    <row r="79" spans="1:20" s="33" customFormat="1" ht="51" customHeight="1" x14ac:dyDescent="0.2">
      <c r="A79" s="148" t="s">
        <v>124</v>
      </c>
      <c r="B79" s="153"/>
      <c r="C79" s="153"/>
      <c r="D79" s="153"/>
      <c r="E79" s="153"/>
      <c r="F79" s="153"/>
      <c r="G79" s="153"/>
      <c r="H79" s="153"/>
      <c r="I79" s="153"/>
      <c r="J79" s="153"/>
      <c r="K79" s="71"/>
      <c r="L79" s="31"/>
      <c r="M79" s="32"/>
      <c r="N79" s="32"/>
      <c r="O79" s="32"/>
      <c r="P79" s="32"/>
      <c r="Q79" s="32"/>
      <c r="R79" s="32"/>
      <c r="S79" s="32"/>
      <c r="T79" s="32"/>
    </row>
    <row r="80" spans="1:20" s="7" customFormat="1" ht="40.5" customHeight="1" x14ac:dyDescent="0.2">
      <c r="A80" s="42" t="s">
        <v>6</v>
      </c>
      <c r="B80" s="1" t="s">
        <v>7</v>
      </c>
      <c r="C80" s="3" t="s">
        <v>205</v>
      </c>
      <c r="D80" s="47" t="s">
        <v>205</v>
      </c>
      <c r="E80" s="47" t="s">
        <v>205</v>
      </c>
      <c r="F80" s="3"/>
      <c r="G80" s="47"/>
      <c r="H80" s="3"/>
      <c r="I80" s="47"/>
      <c r="J80" s="3"/>
      <c r="K80" s="47"/>
      <c r="L80" s="25"/>
      <c r="M80" s="16"/>
      <c r="N80" s="16"/>
      <c r="O80" s="16"/>
      <c r="P80" s="16"/>
      <c r="Q80" s="16"/>
      <c r="R80" s="16"/>
      <c r="S80" s="16"/>
      <c r="T80" s="16"/>
    </row>
    <row r="81" spans="1:20" s="7" customFormat="1" ht="158.25" customHeight="1" x14ac:dyDescent="0.2">
      <c r="A81" s="144"/>
      <c r="B81" s="145"/>
      <c r="C81" s="145"/>
      <c r="D81" s="145"/>
      <c r="E81" s="145"/>
      <c r="F81" s="145"/>
      <c r="G81" s="145"/>
      <c r="H81" s="145"/>
      <c r="I81" s="145"/>
      <c r="J81" s="145"/>
      <c r="K81" s="146"/>
      <c r="L81" s="25"/>
      <c r="M81" s="16"/>
      <c r="N81" s="16"/>
      <c r="O81" s="16"/>
      <c r="P81" s="16"/>
      <c r="Q81" s="16"/>
      <c r="R81" s="16"/>
      <c r="S81" s="16"/>
      <c r="T81" s="16"/>
    </row>
    <row r="82" spans="1:20" s="7" customFormat="1" ht="36.75" customHeight="1" x14ac:dyDescent="0.2">
      <c r="A82" s="42" t="s">
        <v>8</v>
      </c>
      <c r="B82" s="1" t="s">
        <v>7</v>
      </c>
      <c r="C82" s="3" t="s">
        <v>205</v>
      </c>
      <c r="D82" s="47" t="s">
        <v>205</v>
      </c>
      <c r="E82" s="47" t="s">
        <v>205</v>
      </c>
      <c r="F82" s="3"/>
      <c r="G82" s="47"/>
      <c r="H82" s="3"/>
      <c r="I82" s="47"/>
      <c r="J82" s="3"/>
      <c r="K82" s="96"/>
      <c r="L82" s="25"/>
      <c r="M82" s="16"/>
      <c r="N82" s="16"/>
      <c r="O82" s="16"/>
      <c r="P82" s="16"/>
      <c r="Q82" s="16"/>
      <c r="R82" s="16"/>
      <c r="S82" s="16"/>
      <c r="T82" s="16"/>
    </row>
    <row r="83" spans="1:20" s="7" customFormat="1" ht="48" customHeight="1" x14ac:dyDescent="0.2">
      <c r="A83" s="42" t="s">
        <v>9</v>
      </c>
      <c r="B83" s="1" t="s">
        <v>7</v>
      </c>
      <c r="C83" s="3" t="s">
        <v>205</v>
      </c>
      <c r="D83" s="47" t="s">
        <v>205</v>
      </c>
      <c r="E83" s="47" t="s">
        <v>205</v>
      </c>
      <c r="F83" s="3"/>
      <c r="G83" s="47"/>
      <c r="H83" s="3"/>
      <c r="I83" s="47"/>
      <c r="J83" s="3"/>
      <c r="K83" s="96"/>
      <c r="L83" s="25"/>
      <c r="M83" s="16"/>
      <c r="N83" s="16"/>
      <c r="O83" s="16"/>
      <c r="P83" s="16"/>
      <c r="Q83" s="16"/>
      <c r="R83" s="16"/>
      <c r="S83" s="16"/>
      <c r="T83" s="16"/>
    </row>
    <row r="84" spans="1:20" s="7" customFormat="1" ht="37.5" customHeight="1" x14ac:dyDescent="0.2">
      <c r="A84" s="42" t="s">
        <v>10</v>
      </c>
      <c r="B84" s="1" t="s">
        <v>7</v>
      </c>
      <c r="C84" s="3" t="s">
        <v>205</v>
      </c>
      <c r="D84" s="47" t="s">
        <v>205</v>
      </c>
      <c r="E84" s="47" t="s">
        <v>205</v>
      </c>
      <c r="F84" s="3"/>
      <c r="G84" s="47"/>
      <c r="H84" s="3"/>
      <c r="I84" s="47"/>
      <c r="J84" s="3"/>
      <c r="K84" s="96"/>
      <c r="L84" s="25"/>
      <c r="M84" s="16"/>
      <c r="N84" s="16"/>
      <c r="O84" s="16"/>
      <c r="P84" s="16"/>
      <c r="Q84" s="16"/>
      <c r="R84" s="16"/>
      <c r="S84" s="16"/>
      <c r="T84" s="16"/>
    </row>
    <row r="85" spans="1:20" s="7" customFormat="1" ht="24" customHeight="1" x14ac:dyDescent="0.2">
      <c r="A85" s="42" t="s">
        <v>11</v>
      </c>
      <c r="B85" s="1" t="s">
        <v>7</v>
      </c>
      <c r="C85" s="47">
        <v>1.55</v>
      </c>
      <c r="D85" s="47">
        <v>1.38</v>
      </c>
      <c r="E85" s="61">
        <f>D85*108.6/100</f>
        <v>1.4986799999999996</v>
      </c>
      <c r="F85" s="48">
        <f>E85*99/100</f>
        <v>1.4836931999999996</v>
      </c>
      <c r="G85" s="61">
        <f>E85*104.2/100</f>
        <v>1.5616245599999996</v>
      </c>
      <c r="H85" s="48">
        <f>F85*98/100</f>
        <v>1.4540193359999996</v>
      </c>
      <c r="I85" s="61">
        <f>G85*104/100</f>
        <v>1.6240895423999995</v>
      </c>
      <c r="J85" s="48">
        <f>H85*98/100</f>
        <v>1.4249389492799995</v>
      </c>
      <c r="K85" s="97">
        <f>I85*103.8/100</f>
        <v>1.6858049450111994</v>
      </c>
      <c r="L85" s="25"/>
      <c r="M85" s="16"/>
      <c r="N85" s="16"/>
      <c r="O85" s="16"/>
      <c r="P85" s="16"/>
      <c r="Q85" s="16"/>
      <c r="R85" s="16"/>
      <c r="S85" s="16"/>
      <c r="T85" s="16"/>
    </row>
    <row r="86" spans="1:20" s="7" customFormat="1" ht="26.25" customHeight="1" x14ac:dyDescent="0.2">
      <c r="A86" s="42" t="s">
        <v>12</v>
      </c>
      <c r="B86" s="1" t="s">
        <v>7</v>
      </c>
      <c r="C86" s="47">
        <v>0.99</v>
      </c>
      <c r="D86" s="47">
        <v>0.95</v>
      </c>
      <c r="E86" s="61">
        <f>D86*108.6/100</f>
        <v>1.0316999999999998</v>
      </c>
      <c r="F86" s="48">
        <f>E86*99/100</f>
        <v>1.0213829999999999</v>
      </c>
      <c r="G86" s="61">
        <f>E86*104.2/100</f>
        <v>1.0750313999999999</v>
      </c>
      <c r="H86" s="48">
        <f>F86*98/100</f>
        <v>1.00095534</v>
      </c>
      <c r="I86" s="61">
        <f>G86*104/100</f>
        <v>1.1180326559999998</v>
      </c>
      <c r="J86" s="48">
        <f>H86*98/100</f>
        <v>0.9809362331999999</v>
      </c>
      <c r="K86" s="97">
        <f>I86*103.8/100</f>
        <v>1.1605178969279997</v>
      </c>
      <c r="L86" s="25"/>
      <c r="M86" s="16"/>
      <c r="N86" s="16"/>
      <c r="O86" s="16"/>
      <c r="P86" s="16"/>
      <c r="Q86" s="16"/>
      <c r="R86" s="16"/>
      <c r="S86" s="16"/>
      <c r="T86" s="16"/>
    </row>
    <row r="87" spans="1:20" s="7" customFormat="1" ht="26.25" customHeight="1" x14ac:dyDescent="0.2">
      <c r="A87" s="42" t="s">
        <v>13</v>
      </c>
      <c r="B87" s="1" t="s">
        <v>7</v>
      </c>
      <c r="C87" s="61">
        <v>0.18</v>
      </c>
      <c r="D87" s="47" t="s">
        <v>205</v>
      </c>
      <c r="E87" s="47" t="s">
        <v>205</v>
      </c>
      <c r="F87" s="3"/>
      <c r="G87" s="47"/>
      <c r="H87" s="3"/>
      <c r="I87" s="47"/>
      <c r="J87" s="3"/>
      <c r="K87" s="96"/>
      <c r="L87" s="27"/>
      <c r="M87" s="18"/>
      <c r="N87" s="18"/>
      <c r="O87" s="18"/>
      <c r="P87" s="18"/>
      <c r="Q87" s="18"/>
      <c r="R87" s="18"/>
      <c r="S87" s="18"/>
      <c r="T87" s="18"/>
    </row>
    <row r="88" spans="1:20" s="7" customFormat="1" ht="21" customHeight="1" x14ac:dyDescent="0.2">
      <c r="A88" s="42" t="s">
        <v>14</v>
      </c>
      <c r="B88" s="1" t="s">
        <v>7</v>
      </c>
      <c r="C88" s="61">
        <v>1.34</v>
      </c>
      <c r="D88" s="47" t="s">
        <v>205</v>
      </c>
      <c r="E88" s="47" t="s">
        <v>205</v>
      </c>
      <c r="F88" s="3"/>
      <c r="G88" s="47"/>
      <c r="H88" s="3"/>
      <c r="I88" s="47"/>
      <c r="J88" s="3"/>
      <c r="K88" s="96"/>
      <c r="L88" s="25"/>
      <c r="M88" s="16"/>
      <c r="N88" s="16"/>
      <c r="O88" s="16"/>
      <c r="P88" s="16"/>
      <c r="Q88" s="16"/>
      <c r="R88" s="16"/>
      <c r="S88" s="16"/>
      <c r="T88" s="16"/>
    </row>
    <row r="89" spans="1:20" s="7" customFormat="1" ht="29.25" customHeight="1" x14ac:dyDescent="0.2">
      <c r="A89" s="42" t="s">
        <v>15</v>
      </c>
      <c r="B89" s="1" t="s">
        <v>204</v>
      </c>
      <c r="C89" s="61">
        <v>365.8</v>
      </c>
      <c r="D89" s="47" t="s">
        <v>205</v>
      </c>
      <c r="E89" s="47" t="s">
        <v>205</v>
      </c>
      <c r="F89" s="3"/>
      <c r="G89" s="47"/>
      <c r="H89" s="3"/>
      <c r="I89" s="47"/>
      <c r="J89" s="3"/>
      <c r="K89" s="96"/>
      <c r="L89" s="25"/>
      <c r="M89" s="16"/>
      <c r="N89" s="16"/>
      <c r="O89" s="16"/>
      <c r="P89" s="16"/>
      <c r="Q89" s="16"/>
      <c r="R89" s="16"/>
      <c r="S89" s="16"/>
      <c r="T89" s="16"/>
    </row>
    <row r="90" spans="1:20" s="7" customFormat="1" ht="32.25" customHeight="1" x14ac:dyDescent="0.2">
      <c r="A90" s="104" t="s">
        <v>81</v>
      </c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25"/>
      <c r="M90" s="16"/>
      <c r="N90" s="16"/>
      <c r="O90" s="16"/>
      <c r="P90" s="16"/>
      <c r="Q90" s="16"/>
      <c r="R90" s="16"/>
      <c r="S90" s="16"/>
      <c r="T90" s="16"/>
    </row>
    <row r="91" spans="1:20" s="7" customFormat="1" ht="57.75" customHeight="1" x14ac:dyDescent="0.2">
      <c r="A91" s="39" t="s">
        <v>211</v>
      </c>
      <c r="B91" s="3" t="s">
        <v>82</v>
      </c>
      <c r="C91" s="47">
        <v>2267.4699999999998</v>
      </c>
      <c r="D91" s="47">
        <v>685.8</v>
      </c>
      <c r="E91" s="61">
        <f>D91*E92/100</f>
        <v>2057.4</v>
      </c>
      <c r="F91" s="61">
        <f>E91*F92/100</f>
        <v>2263.14</v>
      </c>
      <c r="G91" s="61">
        <f>E91*G92/100</f>
        <v>2674.62</v>
      </c>
      <c r="H91" s="61">
        <f>F91*H92/100</f>
        <v>2534.7168000000001</v>
      </c>
      <c r="I91" s="61">
        <f>G91*I92/100</f>
        <v>3209.5439999999999</v>
      </c>
      <c r="J91" s="61">
        <f>H91*J92/100</f>
        <v>2914.9243200000001</v>
      </c>
      <c r="K91" s="97">
        <f>I91*K92/100</f>
        <v>4011.93</v>
      </c>
      <c r="L91" s="27"/>
      <c r="M91" s="18"/>
      <c r="N91" s="18"/>
      <c r="O91" s="18"/>
      <c r="P91" s="18"/>
      <c r="Q91" s="18"/>
      <c r="R91" s="18"/>
      <c r="S91" s="18"/>
      <c r="T91" s="18"/>
    </row>
    <row r="92" spans="1:20" s="7" customFormat="1" ht="75" x14ac:dyDescent="0.2">
      <c r="A92" s="39" t="s">
        <v>83</v>
      </c>
      <c r="B92" s="3" t="s">
        <v>79</v>
      </c>
      <c r="C92" s="48">
        <v>135.33000000000001</v>
      </c>
      <c r="D92" s="61">
        <f>D91/C91*100</f>
        <v>30.245163111309083</v>
      </c>
      <c r="E92" s="61">
        <v>300</v>
      </c>
      <c r="F92" s="47">
        <v>110</v>
      </c>
      <c r="G92" s="47">
        <v>130</v>
      </c>
      <c r="H92" s="47">
        <v>112</v>
      </c>
      <c r="I92" s="47">
        <v>120</v>
      </c>
      <c r="J92" s="47">
        <v>115</v>
      </c>
      <c r="K92" s="96">
        <v>125</v>
      </c>
      <c r="L92" s="25"/>
      <c r="M92" s="16"/>
      <c r="N92" s="16"/>
      <c r="O92" s="16"/>
      <c r="P92" s="16"/>
      <c r="Q92" s="16"/>
      <c r="R92" s="16"/>
      <c r="S92" s="16"/>
      <c r="T92" s="16"/>
    </row>
    <row r="93" spans="1:20" s="119" customFormat="1" ht="37.5" x14ac:dyDescent="0.2">
      <c r="A93" s="39" t="s">
        <v>210</v>
      </c>
      <c r="B93" s="47" t="s">
        <v>84</v>
      </c>
      <c r="C93" s="47">
        <v>59.16</v>
      </c>
      <c r="D93" s="47">
        <v>42.08</v>
      </c>
      <c r="E93" s="129">
        <v>75</v>
      </c>
      <c r="F93" s="61">
        <f>E93*100/100</f>
        <v>75</v>
      </c>
      <c r="G93" s="61">
        <f>E93*103/100</f>
        <v>77.25</v>
      </c>
      <c r="H93" s="61">
        <f>F93*101/100</f>
        <v>75.75</v>
      </c>
      <c r="I93" s="61">
        <f>G93*104/100</f>
        <v>80.34</v>
      </c>
      <c r="J93" s="61">
        <f>H93*102/100</f>
        <v>77.265000000000001</v>
      </c>
      <c r="K93" s="97">
        <f>I93*105/100</f>
        <v>84.357000000000014</v>
      </c>
      <c r="L93" s="78"/>
      <c r="M93" s="117"/>
      <c r="N93" s="118"/>
      <c r="O93" s="118"/>
      <c r="P93" s="118"/>
      <c r="Q93" s="118"/>
      <c r="R93" s="118"/>
      <c r="S93" s="118"/>
      <c r="T93" s="118"/>
    </row>
    <row r="94" spans="1:20" s="64" customFormat="1" ht="30.75" customHeight="1" x14ac:dyDescent="0.2">
      <c r="A94" s="75" t="s">
        <v>85</v>
      </c>
      <c r="B94" s="56"/>
      <c r="C94" s="56"/>
      <c r="D94" s="56"/>
      <c r="E94" s="122"/>
      <c r="F94" s="56"/>
      <c r="G94" s="56"/>
      <c r="H94" s="56"/>
      <c r="I94" s="56"/>
      <c r="J94" s="56"/>
      <c r="K94" s="56"/>
      <c r="L94" s="80"/>
      <c r="M94" s="81"/>
      <c r="N94" s="74"/>
      <c r="O94" s="74"/>
      <c r="P94" s="74"/>
      <c r="Q94" s="74"/>
      <c r="R94" s="74"/>
      <c r="S94" s="74"/>
      <c r="T94" s="74"/>
    </row>
    <row r="95" spans="1:20" s="7" customFormat="1" ht="31.5" customHeight="1" x14ac:dyDescent="0.2">
      <c r="A95" s="39" t="s">
        <v>17</v>
      </c>
      <c r="B95" s="3" t="s">
        <v>86</v>
      </c>
      <c r="C95" s="3">
        <v>6456.38</v>
      </c>
      <c r="D95" s="47">
        <v>7506.89</v>
      </c>
      <c r="E95" s="61">
        <f>D95*E96/100</f>
        <v>8783.0612999999994</v>
      </c>
      <c r="F95" s="61">
        <f>E95*F96/100</f>
        <v>8783.0612999999994</v>
      </c>
      <c r="G95" s="61">
        <f>E95*G96/100</f>
        <v>8958.7225259999996</v>
      </c>
      <c r="H95" s="61">
        <f>G95*H96/100</f>
        <v>9003.5161386299987</v>
      </c>
      <c r="I95" s="61">
        <f>G95*I96/100</f>
        <v>9227.4842017800001</v>
      </c>
      <c r="J95" s="61">
        <f>H95*J96/100</f>
        <v>9093.5513000162973</v>
      </c>
      <c r="K95" s="61">
        <f>I95*K96/100</f>
        <v>9596.5835698512001</v>
      </c>
      <c r="L95" s="82"/>
      <c r="M95" s="83"/>
      <c r="N95" s="16"/>
      <c r="O95" s="16"/>
      <c r="P95" s="16"/>
      <c r="Q95" s="16"/>
      <c r="R95" s="16"/>
      <c r="S95" s="16"/>
      <c r="T95" s="16"/>
    </row>
    <row r="96" spans="1:20" s="7" customFormat="1" ht="75" x14ac:dyDescent="0.2">
      <c r="A96" s="39" t="s">
        <v>87</v>
      </c>
      <c r="B96" s="3" t="s">
        <v>79</v>
      </c>
      <c r="C96" s="48">
        <f>138.81</f>
        <v>138.81</v>
      </c>
      <c r="D96" s="61">
        <f>D95/C95*100</f>
        <v>116.27088244496142</v>
      </c>
      <c r="E96" s="61">
        <v>117</v>
      </c>
      <c r="F96" s="47">
        <v>100</v>
      </c>
      <c r="G96" s="47">
        <v>102</v>
      </c>
      <c r="H96" s="47">
        <v>100.5</v>
      </c>
      <c r="I96" s="47">
        <v>103</v>
      </c>
      <c r="J96" s="47">
        <v>101</v>
      </c>
      <c r="K96" s="96">
        <v>104</v>
      </c>
      <c r="L96" s="76"/>
      <c r="M96" s="18"/>
      <c r="N96" s="18"/>
      <c r="O96" s="18"/>
      <c r="P96" s="18"/>
      <c r="Q96" s="18"/>
      <c r="R96" s="18"/>
      <c r="S96" s="18"/>
      <c r="T96" s="18"/>
    </row>
    <row r="97" spans="1:21" s="7" customFormat="1" ht="40.5" customHeight="1" x14ac:dyDescent="0.2">
      <c r="A97" s="39" t="s">
        <v>213</v>
      </c>
      <c r="B97" s="3" t="s">
        <v>86</v>
      </c>
      <c r="C97" s="47">
        <v>18530.810000000001</v>
      </c>
      <c r="D97" s="61">
        <v>24150.6</v>
      </c>
      <c r="E97" s="61">
        <f>D97*E98/100</f>
        <v>28980.720000000001</v>
      </c>
      <c r="F97" s="61">
        <f>E97*F98/100</f>
        <v>28980.720000000001</v>
      </c>
      <c r="G97" s="61">
        <f>E97*G98/100</f>
        <v>30139.948799999998</v>
      </c>
      <c r="H97" s="61">
        <f>F97*H98/100</f>
        <v>29560.3344</v>
      </c>
      <c r="I97" s="61">
        <f>G97*I98/100</f>
        <v>31948.345727999997</v>
      </c>
      <c r="J97" s="61">
        <f>H97*J98/100</f>
        <v>30447.144432000001</v>
      </c>
      <c r="K97" s="97">
        <f>I97*K98/100</f>
        <v>34504.213386239993</v>
      </c>
      <c r="L97" s="82"/>
      <c r="M97" s="83"/>
      <c r="N97" s="16"/>
      <c r="O97" s="16"/>
      <c r="P97" s="16"/>
      <c r="Q97" s="16"/>
      <c r="R97" s="16"/>
      <c r="S97" s="16"/>
      <c r="T97" s="16"/>
    </row>
    <row r="98" spans="1:21" s="7" customFormat="1" ht="75" x14ac:dyDescent="0.2">
      <c r="A98" s="39" t="s">
        <v>88</v>
      </c>
      <c r="B98" s="3" t="s">
        <v>79</v>
      </c>
      <c r="C98" s="61">
        <v>134.91</v>
      </c>
      <c r="D98" s="47">
        <v>118.2</v>
      </c>
      <c r="E98" s="61">
        <v>120</v>
      </c>
      <c r="F98" s="47">
        <v>100</v>
      </c>
      <c r="G98" s="47">
        <v>104</v>
      </c>
      <c r="H98" s="47">
        <v>102</v>
      </c>
      <c r="I98" s="47">
        <v>106</v>
      </c>
      <c r="J98" s="47">
        <v>103</v>
      </c>
      <c r="K98" s="96">
        <v>108</v>
      </c>
      <c r="L98" s="78"/>
      <c r="M98" s="83"/>
      <c r="N98" s="16"/>
      <c r="O98" s="16"/>
      <c r="P98" s="16"/>
      <c r="Q98" s="16"/>
      <c r="R98" s="16"/>
      <c r="S98" s="16"/>
      <c r="T98" s="16"/>
    </row>
    <row r="99" spans="1:21" s="7" customFormat="1" ht="32.25" customHeight="1" x14ac:dyDescent="0.2">
      <c r="A99" s="141" t="s">
        <v>144</v>
      </c>
      <c r="B99" s="142"/>
      <c r="C99" s="142"/>
      <c r="D99" s="142"/>
      <c r="E99" s="142"/>
      <c r="F99" s="142"/>
      <c r="G99" s="142"/>
      <c r="H99" s="142"/>
      <c r="I99" s="142"/>
      <c r="J99" s="142"/>
      <c r="K99" s="143"/>
      <c r="L99" s="25"/>
      <c r="M99" s="16"/>
      <c r="N99" s="16"/>
      <c r="O99" s="16"/>
      <c r="P99" s="16"/>
      <c r="Q99" s="16"/>
      <c r="R99" s="16"/>
      <c r="S99" s="16"/>
      <c r="T99" s="16"/>
    </row>
    <row r="100" spans="1:21" s="7" customFormat="1" ht="65.25" customHeight="1" x14ac:dyDescent="0.2">
      <c r="A100" s="39" t="s">
        <v>60</v>
      </c>
      <c r="B100" s="3" t="s">
        <v>18</v>
      </c>
      <c r="C100" s="3">
        <v>922</v>
      </c>
      <c r="D100" s="47">
        <v>908</v>
      </c>
      <c r="E100" s="47">
        <v>910</v>
      </c>
      <c r="F100" s="47">
        <v>900</v>
      </c>
      <c r="G100" s="47">
        <v>910</v>
      </c>
      <c r="H100" s="47">
        <v>885</v>
      </c>
      <c r="I100" s="47">
        <v>910</v>
      </c>
      <c r="J100" s="47">
        <v>880</v>
      </c>
      <c r="K100" s="47">
        <v>910</v>
      </c>
      <c r="L100" s="76"/>
      <c r="M100" s="77"/>
      <c r="N100" s="18"/>
      <c r="O100" s="18"/>
      <c r="P100" s="18"/>
      <c r="Q100" s="18"/>
      <c r="R100" s="18"/>
      <c r="S100" s="18"/>
      <c r="T100" s="18"/>
    </row>
    <row r="101" spans="1:21" s="7" customFormat="1" ht="146.25" customHeight="1" x14ac:dyDescent="0.2">
      <c r="A101" s="147"/>
      <c r="B101" s="145"/>
      <c r="C101" s="145"/>
      <c r="D101" s="145"/>
      <c r="E101" s="145"/>
      <c r="F101" s="145"/>
      <c r="G101" s="145"/>
      <c r="H101" s="145"/>
      <c r="I101" s="145"/>
      <c r="J101" s="145"/>
      <c r="K101" s="146"/>
      <c r="L101" s="76"/>
      <c r="M101" s="77"/>
      <c r="N101" s="18"/>
      <c r="O101" s="18"/>
      <c r="P101" s="18"/>
      <c r="Q101" s="18"/>
      <c r="R101" s="18"/>
      <c r="S101" s="18"/>
      <c r="T101" s="18"/>
    </row>
    <row r="102" spans="1:21" s="7" customFormat="1" ht="104.25" customHeight="1" x14ac:dyDescent="0.2">
      <c r="A102" s="39" t="s">
        <v>89</v>
      </c>
      <c r="B102" s="3" t="s">
        <v>19</v>
      </c>
      <c r="C102" s="3">
        <v>15.26</v>
      </c>
      <c r="D102" s="61">
        <v>16</v>
      </c>
      <c r="E102" s="47">
        <v>15.99</v>
      </c>
      <c r="F102" s="47">
        <f>E102*100/100</f>
        <v>15.99</v>
      </c>
      <c r="G102" s="61">
        <f>E102*101.5/100</f>
        <v>16.229850000000003</v>
      </c>
      <c r="H102" s="61">
        <f>F102*100.5/100</f>
        <v>16.069950000000002</v>
      </c>
      <c r="I102" s="61">
        <f>G102*101.5/100</f>
        <v>16.47329775</v>
      </c>
      <c r="J102" s="61">
        <f>H102*100.5/100</f>
        <v>16.150299750000002</v>
      </c>
      <c r="K102" s="97">
        <f>I102*101.5/100</f>
        <v>16.720397216249999</v>
      </c>
      <c r="L102" s="76"/>
      <c r="M102" s="77"/>
      <c r="N102" s="19"/>
      <c r="O102" s="20"/>
      <c r="P102" s="19"/>
      <c r="Q102" s="20"/>
      <c r="R102" s="19"/>
      <c r="S102" s="20"/>
      <c r="T102" s="19"/>
    </row>
    <row r="103" spans="1:21" s="7" customFormat="1" ht="49.5" customHeight="1" x14ac:dyDescent="0.2">
      <c r="A103" s="39" t="s">
        <v>214</v>
      </c>
      <c r="B103" s="3" t="s">
        <v>90</v>
      </c>
      <c r="C103" s="3">
        <v>37.299999999999997</v>
      </c>
      <c r="D103" s="47">
        <v>41.78</v>
      </c>
      <c r="E103" s="61">
        <f>D103*101/100</f>
        <v>42.197800000000001</v>
      </c>
      <c r="F103" s="61">
        <f>E103*100/100</f>
        <v>42.197800000000001</v>
      </c>
      <c r="G103" s="61">
        <f>E103*101/100</f>
        <v>42.619777999999997</v>
      </c>
      <c r="H103" s="61">
        <f>F103*100.3/100</f>
        <v>42.324393399999998</v>
      </c>
      <c r="I103" s="61">
        <f>G103*101/100</f>
        <v>43.045975779999999</v>
      </c>
      <c r="J103" s="61">
        <f>H103*100.4/100</f>
        <v>42.493690973599996</v>
      </c>
      <c r="K103" s="97">
        <f>I103*101/100</f>
        <v>43.4764355378</v>
      </c>
      <c r="L103" s="76"/>
      <c r="M103" s="77"/>
      <c r="N103" s="19"/>
      <c r="O103" s="20"/>
      <c r="P103" s="19"/>
      <c r="Q103" s="20"/>
      <c r="R103" s="19"/>
      <c r="S103" s="20"/>
      <c r="T103" s="19"/>
    </row>
    <row r="104" spans="1:21" s="7" customFormat="1" ht="32.25" customHeight="1" x14ac:dyDescent="0.3">
      <c r="A104" s="104" t="s">
        <v>142</v>
      </c>
      <c r="B104" s="71"/>
      <c r="C104" s="71"/>
      <c r="D104" s="71"/>
      <c r="E104" s="71"/>
      <c r="F104" s="71"/>
      <c r="G104" s="71"/>
      <c r="H104" s="71"/>
      <c r="I104" s="71"/>
      <c r="J104" s="71"/>
      <c r="K104" s="71"/>
      <c r="L104" s="28"/>
      <c r="M104" s="20"/>
      <c r="N104" s="19"/>
      <c r="O104" s="20"/>
      <c r="P104" s="19"/>
      <c r="Q104" s="20"/>
      <c r="R104" s="19"/>
      <c r="S104" s="20"/>
      <c r="T104" s="19"/>
      <c r="U104" s="6"/>
    </row>
    <row r="105" spans="1:21" s="7" customFormat="1" ht="56.25" x14ac:dyDescent="0.2">
      <c r="A105" s="42" t="s">
        <v>127</v>
      </c>
      <c r="B105" s="1" t="s">
        <v>128</v>
      </c>
      <c r="C105" s="50">
        <v>16887.5</v>
      </c>
      <c r="D105" s="103">
        <v>21162.2</v>
      </c>
      <c r="E105" s="90">
        <v>28628.62</v>
      </c>
      <c r="F105" s="103">
        <f>E105*F106/100</f>
        <v>29487.478599999999</v>
      </c>
      <c r="G105" s="90">
        <f>E105*G106/100</f>
        <v>31491.481999999996</v>
      </c>
      <c r="H105" s="103">
        <f>F105*H106/100</f>
        <v>30372.102957999999</v>
      </c>
      <c r="I105" s="90">
        <f>G105*I106/100</f>
        <v>34640.630199999992</v>
      </c>
      <c r="J105" s="103">
        <f>H105*J106/100</f>
        <v>31283.266046739998</v>
      </c>
      <c r="K105" s="99">
        <f>I105*K106/100</f>
        <v>38104.693219999994</v>
      </c>
      <c r="L105" s="28"/>
      <c r="M105" s="20"/>
      <c r="N105" s="19"/>
      <c r="O105" s="20"/>
      <c r="P105" s="19"/>
      <c r="Q105" s="20"/>
      <c r="R105" s="19"/>
      <c r="S105" s="20"/>
      <c r="T105" s="19"/>
      <c r="U105" s="12"/>
    </row>
    <row r="106" spans="1:21" s="7" customFormat="1" ht="75" x14ac:dyDescent="0.2">
      <c r="A106" s="42" t="s">
        <v>20</v>
      </c>
      <c r="B106" s="1" t="s">
        <v>129</v>
      </c>
      <c r="C106" s="50">
        <v>137.62</v>
      </c>
      <c r="D106" s="103">
        <f>D105/C105*100</f>
        <v>125.31280532938564</v>
      </c>
      <c r="E106" s="90">
        <v>135.26</v>
      </c>
      <c r="F106" s="103">
        <v>103</v>
      </c>
      <c r="G106" s="90">
        <v>110</v>
      </c>
      <c r="H106" s="103">
        <v>103</v>
      </c>
      <c r="I106" s="90">
        <v>110</v>
      </c>
      <c r="J106" s="103">
        <v>103</v>
      </c>
      <c r="K106" s="99">
        <v>110</v>
      </c>
      <c r="L106" s="25"/>
      <c r="M106" s="21"/>
      <c r="N106" s="16"/>
      <c r="O106" s="21"/>
      <c r="P106" s="16"/>
      <c r="Q106" s="21"/>
      <c r="R106" s="16"/>
      <c r="S106" s="21"/>
      <c r="T106" s="16"/>
    </row>
    <row r="107" spans="1:21" s="7" customFormat="1" ht="123" customHeight="1" x14ac:dyDescent="0.2">
      <c r="A107" s="42" t="s">
        <v>130</v>
      </c>
      <c r="B107" s="1" t="s">
        <v>45</v>
      </c>
      <c r="C107" s="14">
        <v>5090.3</v>
      </c>
      <c r="D107" s="72">
        <v>7091.1</v>
      </c>
      <c r="E107" s="90">
        <f>D107*E108/100</f>
        <v>7162.0110000000013</v>
      </c>
      <c r="F107" s="103">
        <f>E107*F108/100</f>
        <v>7233.6311100000012</v>
      </c>
      <c r="G107" s="90">
        <f>E107*G108/100</f>
        <v>7305.251220000001</v>
      </c>
      <c r="H107" s="103">
        <f>F107*H108/100</f>
        <v>7378.3037322000009</v>
      </c>
      <c r="I107" s="90">
        <f>G107*I108/100</f>
        <v>7597.4612688000016</v>
      </c>
      <c r="J107" s="103">
        <f>H107*J108/100</f>
        <v>7599.6528441660012</v>
      </c>
      <c r="K107" s="99">
        <f>I107*K108/100</f>
        <v>8053.3089449280014</v>
      </c>
      <c r="L107" s="25"/>
      <c r="M107" s="22"/>
      <c r="N107" s="16"/>
      <c r="O107" s="22"/>
      <c r="P107" s="16"/>
      <c r="Q107" s="22"/>
      <c r="R107" s="16"/>
      <c r="S107" s="22"/>
      <c r="T107" s="16"/>
    </row>
    <row r="108" spans="1:21" s="7" customFormat="1" ht="72" customHeight="1" x14ac:dyDescent="0.2">
      <c r="A108" s="42" t="s">
        <v>131</v>
      </c>
      <c r="B108" s="1" t="s">
        <v>129</v>
      </c>
      <c r="C108" s="50">
        <v>85.08</v>
      </c>
      <c r="D108" s="103">
        <f>D107/C107*100</f>
        <v>139.30613126927688</v>
      </c>
      <c r="E108" s="90">
        <v>101</v>
      </c>
      <c r="F108" s="103">
        <v>101</v>
      </c>
      <c r="G108" s="90">
        <v>102</v>
      </c>
      <c r="H108" s="103">
        <v>102</v>
      </c>
      <c r="I108" s="90">
        <v>104</v>
      </c>
      <c r="J108" s="103">
        <v>103</v>
      </c>
      <c r="K108" s="99">
        <v>106</v>
      </c>
      <c r="L108" s="25"/>
      <c r="M108" s="22"/>
      <c r="N108" s="16"/>
      <c r="O108" s="22"/>
      <c r="P108" s="16"/>
      <c r="Q108" s="22"/>
      <c r="R108" s="16"/>
      <c r="S108" s="22"/>
      <c r="T108" s="16"/>
    </row>
    <row r="109" spans="1:21" s="7" customFormat="1" ht="45.75" customHeight="1" x14ac:dyDescent="0.2">
      <c r="A109" s="13" t="s">
        <v>132</v>
      </c>
      <c r="B109" s="3"/>
      <c r="C109" s="13"/>
      <c r="D109" s="47"/>
      <c r="E109" s="13"/>
      <c r="F109" s="3"/>
      <c r="G109" s="92"/>
      <c r="H109" s="3"/>
      <c r="I109" s="92"/>
      <c r="J109" s="3"/>
      <c r="K109" s="100"/>
      <c r="L109" s="25"/>
      <c r="M109" s="22"/>
      <c r="N109" s="16"/>
      <c r="O109" s="22"/>
      <c r="P109" s="16"/>
      <c r="Q109" s="22"/>
      <c r="R109" s="16"/>
      <c r="S109" s="22"/>
      <c r="T109" s="16"/>
    </row>
    <row r="110" spans="1:21" s="7" customFormat="1" ht="18.75" x14ac:dyDescent="0.2">
      <c r="A110" s="40" t="s">
        <v>21</v>
      </c>
      <c r="B110" s="3" t="s">
        <v>133</v>
      </c>
      <c r="C110" s="52">
        <v>2190.3000000000002</v>
      </c>
      <c r="D110" s="61">
        <v>1325.5</v>
      </c>
      <c r="E110" s="93">
        <v>1391.76</v>
      </c>
      <c r="F110" s="48">
        <v>1461.35</v>
      </c>
      <c r="G110" s="93">
        <v>1530.94</v>
      </c>
      <c r="H110" s="48">
        <v>1599.83</v>
      </c>
      <c r="I110" s="93">
        <v>1684.03</v>
      </c>
      <c r="J110" s="48">
        <v>1759.82</v>
      </c>
      <c r="K110" s="101">
        <v>1852.44</v>
      </c>
      <c r="L110" s="25"/>
      <c r="M110" s="22"/>
      <c r="N110" s="16"/>
      <c r="O110" s="22"/>
      <c r="P110" s="16"/>
      <c r="Q110" s="22"/>
      <c r="R110" s="16"/>
      <c r="S110" s="22"/>
      <c r="T110" s="16"/>
    </row>
    <row r="111" spans="1:21" s="7" customFormat="1" ht="18.75" x14ac:dyDescent="0.2">
      <c r="A111" s="40" t="s">
        <v>61</v>
      </c>
      <c r="B111" s="3" t="s">
        <v>133</v>
      </c>
      <c r="C111" s="51">
        <v>2488.9</v>
      </c>
      <c r="D111" s="47">
        <v>5765.6</v>
      </c>
      <c r="E111" s="93">
        <v>4301.1899999999996</v>
      </c>
      <c r="F111" s="48">
        <f>E111*101/100</f>
        <v>4344.2018999999991</v>
      </c>
      <c r="G111" s="93">
        <f>E111*103/100</f>
        <v>4430.2256999999991</v>
      </c>
      <c r="H111" s="48">
        <f>F111*101/100</f>
        <v>4387.6439189999992</v>
      </c>
      <c r="I111" s="93">
        <f>G111*105/100</f>
        <v>4651.7369849999986</v>
      </c>
      <c r="J111" s="48">
        <f>H111*101/100</f>
        <v>4431.5203581899996</v>
      </c>
      <c r="K111" s="101">
        <f>I111*108/100</f>
        <v>5023.8759437999988</v>
      </c>
      <c r="L111" s="25"/>
      <c r="M111" s="22"/>
      <c r="N111" s="16"/>
      <c r="O111" s="22"/>
      <c r="P111" s="16"/>
      <c r="Q111" s="22"/>
      <c r="R111" s="16"/>
      <c r="S111" s="22"/>
      <c r="T111" s="16"/>
    </row>
    <row r="112" spans="1:21" s="7" customFormat="1" ht="18.75" x14ac:dyDescent="0.2">
      <c r="A112" s="40" t="s">
        <v>134</v>
      </c>
      <c r="B112" s="3" t="s">
        <v>133</v>
      </c>
      <c r="C112" s="52">
        <v>0</v>
      </c>
      <c r="D112" s="61">
        <v>0</v>
      </c>
      <c r="E112" s="93">
        <v>0</v>
      </c>
      <c r="F112" s="48">
        <v>0</v>
      </c>
      <c r="G112" s="93">
        <v>0</v>
      </c>
      <c r="H112" s="48">
        <v>0</v>
      </c>
      <c r="I112" s="93">
        <v>0</v>
      </c>
      <c r="J112" s="48">
        <v>0</v>
      </c>
      <c r="K112" s="101">
        <v>0</v>
      </c>
      <c r="L112" s="25"/>
      <c r="M112" s="22"/>
      <c r="N112" s="16"/>
      <c r="O112" s="22"/>
      <c r="P112" s="16"/>
      <c r="Q112" s="22"/>
      <c r="R112" s="16"/>
      <c r="S112" s="22"/>
      <c r="T112" s="16"/>
    </row>
    <row r="113" spans="1:20" s="7" customFormat="1" ht="18.75" x14ac:dyDescent="0.2">
      <c r="A113" s="40" t="s">
        <v>135</v>
      </c>
      <c r="B113" s="3" t="s">
        <v>133</v>
      </c>
      <c r="C113" s="52">
        <v>0</v>
      </c>
      <c r="D113" s="61">
        <v>0</v>
      </c>
      <c r="E113" s="93">
        <v>0</v>
      </c>
      <c r="F113" s="48">
        <v>0</v>
      </c>
      <c r="G113" s="93">
        <v>0</v>
      </c>
      <c r="H113" s="48">
        <v>0</v>
      </c>
      <c r="I113" s="93">
        <v>0</v>
      </c>
      <c r="J113" s="48">
        <v>0</v>
      </c>
      <c r="K113" s="101">
        <v>0</v>
      </c>
      <c r="L113" s="25"/>
      <c r="M113" s="22"/>
      <c r="N113" s="16"/>
      <c r="O113" s="22"/>
      <c r="P113" s="16"/>
      <c r="Q113" s="22"/>
      <c r="R113" s="16"/>
      <c r="S113" s="22"/>
      <c r="T113" s="16"/>
    </row>
    <row r="114" spans="1:20" s="7" customFormat="1" ht="18.75" x14ac:dyDescent="0.2">
      <c r="A114" s="40" t="s">
        <v>136</v>
      </c>
      <c r="B114" s="3" t="s">
        <v>133</v>
      </c>
      <c r="C114" s="52">
        <v>0</v>
      </c>
      <c r="D114" s="61">
        <v>0</v>
      </c>
      <c r="E114" s="93">
        <v>0</v>
      </c>
      <c r="F114" s="48">
        <v>0</v>
      </c>
      <c r="G114" s="93">
        <v>0</v>
      </c>
      <c r="H114" s="48">
        <v>0</v>
      </c>
      <c r="I114" s="93">
        <v>0</v>
      </c>
      <c r="J114" s="48">
        <v>0</v>
      </c>
      <c r="K114" s="101">
        <v>0</v>
      </c>
      <c r="L114" s="25"/>
      <c r="M114" s="22"/>
      <c r="N114" s="16"/>
      <c r="O114" s="22"/>
      <c r="P114" s="16"/>
      <c r="Q114" s="22"/>
      <c r="R114" s="16"/>
      <c r="S114" s="22"/>
      <c r="T114" s="16"/>
    </row>
    <row r="115" spans="1:20" s="7" customFormat="1" ht="18.75" x14ac:dyDescent="0.2">
      <c r="A115" s="40" t="s">
        <v>137</v>
      </c>
      <c r="B115" s="3" t="s">
        <v>133</v>
      </c>
      <c r="C115" s="52">
        <v>1737.3</v>
      </c>
      <c r="D115" s="61">
        <v>3796.3</v>
      </c>
      <c r="E115" s="93">
        <v>3986.09</v>
      </c>
      <c r="F115" s="48">
        <v>4185.3900000000003</v>
      </c>
      <c r="G115" s="93">
        <v>4384.6899999999996</v>
      </c>
      <c r="H115" s="48">
        <v>4582</v>
      </c>
      <c r="I115" s="93">
        <v>4823.16</v>
      </c>
      <c r="J115" s="48">
        <v>5040.2</v>
      </c>
      <c r="K115" s="101">
        <v>5305.48</v>
      </c>
      <c r="L115" s="25"/>
      <c r="M115" s="22"/>
      <c r="N115" s="16"/>
      <c r="O115" s="22"/>
      <c r="P115" s="16"/>
      <c r="Q115" s="22"/>
      <c r="R115" s="16"/>
      <c r="S115" s="22"/>
      <c r="T115" s="16"/>
    </row>
    <row r="116" spans="1:20" s="7" customFormat="1" ht="18.75" x14ac:dyDescent="0.2">
      <c r="A116" s="40" t="s">
        <v>138</v>
      </c>
      <c r="B116" s="3" t="s">
        <v>133</v>
      </c>
      <c r="C116" s="52">
        <v>1560.9</v>
      </c>
      <c r="D116" s="61">
        <v>3538.1</v>
      </c>
      <c r="E116" s="93">
        <v>3714.98</v>
      </c>
      <c r="F116" s="48">
        <v>3900.73</v>
      </c>
      <c r="G116" s="93">
        <v>4086.48</v>
      </c>
      <c r="H116" s="48">
        <v>4270.3599999999997</v>
      </c>
      <c r="I116" s="93">
        <v>4495.12</v>
      </c>
      <c r="J116" s="48">
        <v>4697.3999999999996</v>
      </c>
      <c r="K116" s="101">
        <v>4944.63</v>
      </c>
      <c r="L116" s="25"/>
      <c r="M116" s="22"/>
      <c r="N116" s="16"/>
      <c r="O116" s="22"/>
      <c r="P116" s="16"/>
      <c r="Q116" s="22"/>
      <c r="R116" s="16"/>
      <c r="S116" s="22"/>
      <c r="T116" s="16"/>
    </row>
    <row r="117" spans="1:20" s="7" customFormat="1" ht="37.5" x14ac:dyDescent="0.2">
      <c r="A117" s="40" t="s">
        <v>139</v>
      </c>
      <c r="B117" s="3" t="s">
        <v>133</v>
      </c>
      <c r="C117" s="52">
        <v>77.2</v>
      </c>
      <c r="D117" s="61">
        <v>170.8</v>
      </c>
      <c r="E117" s="93">
        <v>179.34</v>
      </c>
      <c r="F117" s="48">
        <v>188.31</v>
      </c>
      <c r="G117" s="93">
        <v>197.27</v>
      </c>
      <c r="H117" s="48">
        <v>206.15</v>
      </c>
      <c r="I117" s="93">
        <v>217</v>
      </c>
      <c r="J117" s="48">
        <v>226.76</v>
      </c>
      <c r="K117" s="101">
        <v>238.7</v>
      </c>
      <c r="L117" s="27"/>
      <c r="M117" s="18"/>
      <c r="N117" s="18"/>
      <c r="O117" s="18"/>
      <c r="P117" s="18"/>
      <c r="Q117" s="18"/>
      <c r="R117" s="18"/>
      <c r="S117" s="18"/>
      <c r="T117" s="18"/>
    </row>
    <row r="118" spans="1:20" s="7" customFormat="1" ht="18.75" x14ac:dyDescent="0.2">
      <c r="A118" s="40" t="s">
        <v>140</v>
      </c>
      <c r="B118" s="3" t="s">
        <v>133</v>
      </c>
      <c r="C118" s="52">
        <v>99.2</v>
      </c>
      <c r="D118" s="61">
        <v>87.4</v>
      </c>
      <c r="E118" s="93">
        <v>91.77</v>
      </c>
      <c r="F118" s="48">
        <v>96.36</v>
      </c>
      <c r="G118" s="93">
        <v>100.95</v>
      </c>
      <c r="H118" s="48">
        <v>105.49</v>
      </c>
      <c r="I118" s="93">
        <v>111.04</v>
      </c>
      <c r="J118" s="48">
        <v>116.04</v>
      </c>
      <c r="K118" s="101">
        <v>122.14</v>
      </c>
      <c r="L118" s="25"/>
      <c r="M118" s="16"/>
      <c r="N118" s="16"/>
      <c r="O118" s="16"/>
      <c r="P118" s="16"/>
      <c r="Q118" s="16"/>
      <c r="R118" s="16"/>
      <c r="S118" s="16"/>
      <c r="T118" s="16"/>
    </row>
    <row r="119" spans="1:20" s="7" customFormat="1" ht="18.75" x14ac:dyDescent="0.2">
      <c r="A119" s="40" t="s">
        <v>141</v>
      </c>
      <c r="B119" s="3" t="s">
        <v>133</v>
      </c>
      <c r="C119" s="52">
        <v>2.5</v>
      </c>
      <c r="D119" s="61">
        <v>3.9</v>
      </c>
      <c r="E119" s="93">
        <v>4.09</v>
      </c>
      <c r="F119" s="48">
        <v>4.3</v>
      </c>
      <c r="G119" s="93">
        <v>4.5</v>
      </c>
      <c r="H119" s="48">
        <v>4.71</v>
      </c>
      <c r="I119" s="93">
        <v>4.95</v>
      </c>
      <c r="J119" s="48">
        <v>5.18</v>
      </c>
      <c r="K119" s="93">
        <v>5.45</v>
      </c>
      <c r="L119" s="25"/>
      <c r="M119" s="16"/>
      <c r="N119" s="16"/>
      <c r="O119" s="16"/>
      <c r="P119" s="16"/>
      <c r="Q119" s="16"/>
      <c r="R119" s="16"/>
      <c r="S119" s="16"/>
      <c r="T119" s="16"/>
    </row>
    <row r="120" spans="1:20" s="7" customFormat="1" ht="156.75" customHeight="1" x14ac:dyDescent="0.2">
      <c r="A120" s="148"/>
      <c r="B120" s="149"/>
      <c r="C120" s="149"/>
      <c r="D120" s="149"/>
      <c r="E120" s="149"/>
      <c r="F120" s="149"/>
      <c r="G120" s="149"/>
      <c r="H120" s="149"/>
      <c r="I120" s="149"/>
      <c r="J120" s="149"/>
      <c r="K120" s="150"/>
      <c r="L120" s="25"/>
      <c r="M120" s="16"/>
      <c r="N120" s="16"/>
      <c r="O120" s="16"/>
      <c r="P120" s="16"/>
      <c r="Q120" s="16"/>
      <c r="R120" s="16"/>
      <c r="S120" s="16"/>
      <c r="T120" s="16"/>
    </row>
    <row r="121" spans="1:20" s="7" customFormat="1" ht="32.25" customHeight="1" x14ac:dyDescent="0.2">
      <c r="A121" s="148" t="s">
        <v>122</v>
      </c>
      <c r="B121" s="149"/>
      <c r="C121" s="149"/>
      <c r="D121" s="149"/>
      <c r="E121" s="149"/>
      <c r="F121" s="149"/>
      <c r="G121" s="149"/>
      <c r="H121" s="149"/>
      <c r="I121" s="149"/>
      <c r="J121" s="149"/>
      <c r="K121" s="150"/>
      <c r="L121" s="25"/>
      <c r="M121" s="16"/>
      <c r="N121" s="16"/>
      <c r="O121" s="16"/>
      <c r="P121" s="16"/>
      <c r="Q121" s="16"/>
      <c r="R121" s="16"/>
      <c r="S121" s="16"/>
      <c r="T121" s="16"/>
    </row>
    <row r="122" spans="1:20" s="7" customFormat="1" ht="37.5" x14ac:dyDescent="0.2">
      <c r="A122" s="43" t="s">
        <v>66</v>
      </c>
      <c r="B122" s="3" t="s">
        <v>77</v>
      </c>
      <c r="C122" s="48">
        <v>5256.97</v>
      </c>
      <c r="D122" s="61">
        <v>5570.37</v>
      </c>
      <c r="E122" s="61">
        <v>7864.53</v>
      </c>
      <c r="F122" s="61">
        <v>3614.24</v>
      </c>
      <c r="G122" s="61">
        <v>3614.3</v>
      </c>
      <c r="H122" s="61">
        <v>3061.39</v>
      </c>
      <c r="I122" s="61">
        <v>3061.45</v>
      </c>
      <c r="J122" s="61">
        <v>3142.39</v>
      </c>
      <c r="K122" s="97">
        <v>3142.45</v>
      </c>
      <c r="L122" s="25"/>
      <c r="M122" s="16"/>
      <c r="N122" s="16"/>
      <c r="O122" s="16"/>
      <c r="P122" s="16"/>
      <c r="Q122" s="16"/>
      <c r="R122" s="16"/>
      <c r="S122" s="16"/>
      <c r="T122" s="16"/>
    </row>
    <row r="123" spans="1:20" s="7" customFormat="1" ht="37.5" x14ac:dyDescent="0.2">
      <c r="A123" s="43" t="s">
        <v>62</v>
      </c>
      <c r="B123" s="3" t="s">
        <v>77</v>
      </c>
      <c r="C123" s="48">
        <v>1050.74</v>
      </c>
      <c r="D123" s="61">
        <v>1173.43</v>
      </c>
      <c r="E123" s="61">
        <v>1321.62</v>
      </c>
      <c r="F123" s="61">
        <v>1442.27</v>
      </c>
      <c r="G123" s="61">
        <v>1442.33</v>
      </c>
      <c r="H123" s="61">
        <v>1439.25</v>
      </c>
      <c r="I123" s="61">
        <v>1439.31</v>
      </c>
      <c r="J123" s="61">
        <v>1499.73</v>
      </c>
      <c r="K123" s="97">
        <v>1499.79</v>
      </c>
      <c r="L123" s="25"/>
      <c r="M123" s="16"/>
      <c r="N123" s="16"/>
      <c r="O123" s="16"/>
      <c r="P123" s="16"/>
      <c r="Q123" s="16"/>
      <c r="R123" s="16"/>
      <c r="S123" s="16"/>
      <c r="T123" s="16"/>
    </row>
    <row r="124" spans="1:20" s="7" customFormat="1" ht="93.75" x14ac:dyDescent="0.2">
      <c r="A124" s="43" t="s">
        <v>145</v>
      </c>
      <c r="B124" s="3" t="s">
        <v>77</v>
      </c>
      <c r="C124" s="48">
        <v>911.69</v>
      </c>
      <c r="D124" s="61">
        <v>979.06</v>
      </c>
      <c r="E124" s="61">
        <v>1054.5899999999999</v>
      </c>
      <c r="F124" s="61">
        <v>1261.51</v>
      </c>
      <c r="G124" s="61">
        <v>1261.54</v>
      </c>
      <c r="H124" s="61">
        <v>1258.58</v>
      </c>
      <c r="I124" s="61">
        <v>1258.6099999999999</v>
      </c>
      <c r="J124" s="61">
        <v>1318.82</v>
      </c>
      <c r="K124" s="97">
        <v>1318.85</v>
      </c>
      <c r="L124" s="25"/>
      <c r="M124" s="16"/>
      <c r="N124" s="16"/>
      <c r="O124" s="16"/>
      <c r="P124" s="16"/>
      <c r="Q124" s="16"/>
      <c r="R124" s="16"/>
      <c r="S124" s="16"/>
      <c r="T124" s="16"/>
    </row>
    <row r="125" spans="1:20" s="7" customFormat="1" ht="18.75" x14ac:dyDescent="0.2">
      <c r="A125" s="44" t="s">
        <v>91</v>
      </c>
      <c r="B125" s="3" t="s">
        <v>77</v>
      </c>
      <c r="C125" s="48">
        <v>0</v>
      </c>
      <c r="D125" s="61">
        <v>0</v>
      </c>
      <c r="E125" s="61">
        <v>0</v>
      </c>
      <c r="F125" s="61">
        <v>0</v>
      </c>
      <c r="G125" s="61">
        <v>0</v>
      </c>
      <c r="H125" s="61">
        <v>0</v>
      </c>
      <c r="I125" s="61">
        <v>0</v>
      </c>
      <c r="J125" s="61">
        <v>0</v>
      </c>
      <c r="K125" s="97">
        <v>0</v>
      </c>
      <c r="L125" s="25"/>
      <c r="M125" s="16"/>
      <c r="N125" s="16"/>
      <c r="O125" s="16"/>
      <c r="P125" s="16"/>
      <c r="Q125" s="16"/>
      <c r="R125" s="16"/>
      <c r="S125" s="16"/>
      <c r="T125" s="16"/>
    </row>
    <row r="126" spans="1:20" s="7" customFormat="1" ht="18.75" x14ac:dyDescent="0.2">
      <c r="A126" s="44" t="s">
        <v>92</v>
      </c>
      <c r="B126" s="3" t="s">
        <v>77</v>
      </c>
      <c r="C126" s="48">
        <v>450.1</v>
      </c>
      <c r="D126" s="61">
        <v>522.49</v>
      </c>
      <c r="E126" s="61">
        <v>569.45000000000005</v>
      </c>
      <c r="F126" s="61">
        <v>655.43</v>
      </c>
      <c r="G126" s="61">
        <v>655.46</v>
      </c>
      <c r="H126" s="61">
        <v>691.63</v>
      </c>
      <c r="I126" s="61">
        <v>691.66</v>
      </c>
      <c r="J126" s="61">
        <v>725.53</v>
      </c>
      <c r="K126" s="97">
        <v>725.56</v>
      </c>
      <c r="L126" s="25"/>
      <c r="M126" s="16"/>
      <c r="N126" s="16"/>
      <c r="O126" s="16"/>
      <c r="P126" s="16"/>
      <c r="Q126" s="16"/>
      <c r="R126" s="16"/>
      <c r="S126" s="16"/>
      <c r="T126" s="16"/>
    </row>
    <row r="127" spans="1:20" s="7" customFormat="1" ht="37.5" x14ac:dyDescent="0.3">
      <c r="A127" s="44" t="s">
        <v>93</v>
      </c>
      <c r="B127" s="3" t="s">
        <v>77</v>
      </c>
      <c r="C127" s="48">
        <v>0</v>
      </c>
      <c r="D127" s="61">
        <v>0</v>
      </c>
      <c r="E127" s="61">
        <v>0</v>
      </c>
      <c r="F127" s="61">
        <v>0</v>
      </c>
      <c r="G127" s="61">
        <v>0</v>
      </c>
      <c r="H127" s="61">
        <v>0</v>
      </c>
      <c r="I127" s="61">
        <v>0</v>
      </c>
      <c r="J127" s="61">
        <v>0</v>
      </c>
      <c r="K127" s="97">
        <v>0</v>
      </c>
      <c r="L127" s="29"/>
      <c r="M127" s="23"/>
      <c r="N127" s="23"/>
      <c r="O127" s="23"/>
      <c r="P127" s="23"/>
      <c r="Q127" s="23"/>
      <c r="R127" s="23"/>
      <c r="S127" s="23"/>
      <c r="T127" s="23"/>
    </row>
    <row r="128" spans="1:20" s="7" customFormat="1" ht="18.75" x14ac:dyDescent="0.3">
      <c r="A128" s="44" t="s">
        <v>94</v>
      </c>
      <c r="B128" s="3" t="s">
        <v>77</v>
      </c>
      <c r="C128" s="48">
        <v>16.399999999999999</v>
      </c>
      <c r="D128" s="61">
        <v>16.68</v>
      </c>
      <c r="E128" s="61">
        <v>16.18</v>
      </c>
      <c r="F128" s="61">
        <v>16.989999999999998</v>
      </c>
      <c r="G128" s="61">
        <v>17.02</v>
      </c>
      <c r="H128" s="61">
        <v>17.54</v>
      </c>
      <c r="I128" s="61">
        <v>17.57</v>
      </c>
      <c r="J128" s="61">
        <v>18.34</v>
      </c>
      <c r="K128" s="97">
        <v>18.37</v>
      </c>
      <c r="L128" s="29"/>
      <c r="M128" s="23"/>
      <c r="N128" s="23"/>
      <c r="O128" s="23"/>
      <c r="P128" s="23"/>
      <c r="Q128" s="23"/>
      <c r="R128" s="23"/>
      <c r="S128" s="23"/>
      <c r="T128" s="23"/>
    </row>
    <row r="129" spans="1:20" s="7" customFormat="1" ht="56.25" x14ac:dyDescent="0.3">
      <c r="A129" s="44" t="s">
        <v>95</v>
      </c>
      <c r="B129" s="3" t="s">
        <v>77</v>
      </c>
      <c r="C129" s="48">
        <v>93.49</v>
      </c>
      <c r="D129" s="61">
        <v>91.13</v>
      </c>
      <c r="E129" s="61">
        <v>120.96</v>
      </c>
      <c r="F129" s="61">
        <v>134.01</v>
      </c>
      <c r="G129" s="61">
        <v>134.04</v>
      </c>
      <c r="H129" s="61">
        <v>144.26</v>
      </c>
      <c r="I129" s="61">
        <v>144.29</v>
      </c>
      <c r="J129" s="61">
        <v>156.41</v>
      </c>
      <c r="K129" s="97">
        <v>156.44</v>
      </c>
      <c r="L129" s="29"/>
      <c r="M129" s="23"/>
      <c r="N129" s="23"/>
      <c r="O129" s="23"/>
      <c r="P129" s="23"/>
      <c r="Q129" s="23"/>
      <c r="R129" s="23"/>
      <c r="S129" s="23"/>
      <c r="T129" s="23"/>
    </row>
    <row r="130" spans="1:20" s="7" customFormat="1" ht="18.75" x14ac:dyDescent="0.3">
      <c r="A130" s="44" t="s">
        <v>96</v>
      </c>
      <c r="B130" s="3" t="s">
        <v>77</v>
      </c>
      <c r="C130" s="48">
        <v>95.83</v>
      </c>
      <c r="D130" s="61">
        <v>131.69999999999999</v>
      </c>
      <c r="E130" s="61">
        <v>132.29</v>
      </c>
      <c r="F130" s="61">
        <v>135.02000000000001</v>
      </c>
      <c r="G130" s="61">
        <v>135.05000000000001</v>
      </c>
      <c r="H130" s="61">
        <v>135.16999999999999</v>
      </c>
      <c r="I130" s="61">
        <v>135.19999999999999</v>
      </c>
      <c r="J130" s="61">
        <v>135.31</v>
      </c>
      <c r="K130" s="97">
        <v>135.34</v>
      </c>
      <c r="L130" s="29"/>
      <c r="M130" s="23"/>
      <c r="N130" s="23"/>
      <c r="O130" s="23"/>
      <c r="P130" s="23"/>
      <c r="Q130" s="23"/>
      <c r="R130" s="23"/>
      <c r="S130" s="23"/>
      <c r="T130" s="23"/>
    </row>
    <row r="131" spans="1:20" s="7" customFormat="1" ht="18.75" x14ac:dyDescent="0.3">
      <c r="A131" s="44" t="s">
        <v>97</v>
      </c>
      <c r="B131" s="3" t="s">
        <v>77</v>
      </c>
      <c r="C131" s="48">
        <v>0</v>
      </c>
      <c r="D131" s="61">
        <v>0</v>
      </c>
      <c r="E131" s="61">
        <v>0</v>
      </c>
      <c r="F131" s="61">
        <v>0</v>
      </c>
      <c r="G131" s="61">
        <v>0</v>
      </c>
      <c r="H131" s="61">
        <v>0</v>
      </c>
      <c r="I131" s="61">
        <v>0</v>
      </c>
      <c r="J131" s="61">
        <v>0</v>
      </c>
      <c r="K131" s="97">
        <v>0</v>
      </c>
      <c r="L131" s="29"/>
      <c r="M131" s="23"/>
      <c r="N131" s="23"/>
      <c r="O131" s="23"/>
      <c r="P131" s="23"/>
      <c r="Q131" s="23"/>
      <c r="R131" s="23"/>
      <c r="S131" s="23"/>
      <c r="T131" s="23"/>
    </row>
    <row r="132" spans="1:20" s="7" customFormat="1" ht="18.75" x14ac:dyDescent="0.3">
      <c r="A132" s="44" t="s">
        <v>98</v>
      </c>
      <c r="B132" s="3" t="s">
        <v>77</v>
      </c>
      <c r="C132" s="48">
        <v>0</v>
      </c>
      <c r="D132" s="61">
        <v>0</v>
      </c>
      <c r="E132" s="61">
        <v>0</v>
      </c>
      <c r="F132" s="61">
        <v>0</v>
      </c>
      <c r="G132" s="61">
        <v>0</v>
      </c>
      <c r="H132" s="61">
        <v>0</v>
      </c>
      <c r="I132" s="61">
        <v>0</v>
      </c>
      <c r="J132" s="61">
        <v>0</v>
      </c>
      <c r="K132" s="97">
        <v>0</v>
      </c>
      <c r="L132" s="29"/>
      <c r="M132" s="23"/>
      <c r="N132" s="23"/>
      <c r="O132" s="23"/>
      <c r="P132" s="23"/>
      <c r="Q132" s="23"/>
      <c r="R132" s="23"/>
      <c r="S132" s="23"/>
      <c r="T132" s="23"/>
    </row>
    <row r="133" spans="1:20" s="7" customFormat="1" ht="18.75" x14ac:dyDescent="0.3">
      <c r="A133" s="44" t="s">
        <v>99</v>
      </c>
      <c r="B133" s="3" t="s">
        <v>77</v>
      </c>
      <c r="C133" s="48">
        <v>0</v>
      </c>
      <c r="D133" s="61">
        <v>0</v>
      </c>
      <c r="E133" s="61">
        <v>0</v>
      </c>
      <c r="F133" s="61">
        <v>0</v>
      </c>
      <c r="G133" s="61">
        <v>0</v>
      </c>
      <c r="H133" s="61">
        <v>0</v>
      </c>
      <c r="I133" s="61">
        <v>0</v>
      </c>
      <c r="J133" s="61">
        <v>0</v>
      </c>
      <c r="K133" s="97">
        <v>0</v>
      </c>
      <c r="L133" s="29"/>
      <c r="M133" s="23"/>
      <c r="N133" s="23"/>
      <c r="O133" s="23"/>
      <c r="P133" s="23"/>
      <c r="Q133" s="23"/>
      <c r="R133" s="23"/>
      <c r="S133" s="23"/>
      <c r="T133" s="23"/>
    </row>
    <row r="134" spans="1:20" s="7" customFormat="1" ht="18.75" x14ac:dyDescent="0.3">
      <c r="A134" s="44" t="s">
        <v>100</v>
      </c>
      <c r="B134" s="3" t="s">
        <v>77</v>
      </c>
      <c r="C134" s="48">
        <v>220.79</v>
      </c>
      <c r="D134" s="61">
        <v>194.75</v>
      </c>
      <c r="E134" s="61">
        <v>180.35</v>
      </c>
      <c r="F134" s="61">
        <v>219.98</v>
      </c>
      <c r="G134" s="61">
        <v>220.01</v>
      </c>
      <c r="H134" s="61">
        <v>229.77</v>
      </c>
      <c r="I134" s="61">
        <v>229.8</v>
      </c>
      <c r="J134" s="61">
        <v>240.26</v>
      </c>
      <c r="K134" s="97">
        <v>240.29</v>
      </c>
      <c r="L134" s="29"/>
      <c r="M134" s="23"/>
      <c r="N134" s="23"/>
      <c r="O134" s="23"/>
      <c r="P134" s="23"/>
      <c r="Q134" s="23"/>
      <c r="R134" s="23"/>
      <c r="S134" s="23"/>
      <c r="T134" s="23"/>
    </row>
    <row r="135" spans="1:20" s="7" customFormat="1" ht="18.75" x14ac:dyDescent="0.3">
      <c r="A135" s="43" t="s">
        <v>63</v>
      </c>
      <c r="B135" s="3" t="s">
        <v>77</v>
      </c>
      <c r="C135" s="48">
        <v>139.05000000000001</v>
      </c>
      <c r="D135" s="61">
        <v>197.37</v>
      </c>
      <c r="E135" s="61">
        <v>267.02999999999997</v>
      </c>
      <c r="F135" s="61">
        <v>180.76</v>
      </c>
      <c r="G135" s="61">
        <v>180.79</v>
      </c>
      <c r="H135" s="61">
        <v>180.67</v>
      </c>
      <c r="I135" s="61">
        <v>180.7</v>
      </c>
      <c r="J135" s="61">
        <v>180.91</v>
      </c>
      <c r="K135" s="97">
        <v>180.94</v>
      </c>
      <c r="L135" s="29"/>
      <c r="M135" s="23"/>
      <c r="N135" s="23"/>
      <c r="O135" s="23"/>
      <c r="P135" s="23"/>
      <c r="Q135" s="23"/>
      <c r="R135" s="23"/>
      <c r="S135" s="23"/>
      <c r="T135" s="23"/>
    </row>
    <row r="136" spans="1:20" s="7" customFormat="1" ht="37.5" x14ac:dyDescent="0.3">
      <c r="A136" s="43" t="s">
        <v>64</v>
      </c>
      <c r="B136" s="3" t="s">
        <v>77</v>
      </c>
      <c r="C136" s="48">
        <v>4206.2299999999996</v>
      </c>
      <c r="D136" s="61">
        <v>4396.9399999999996</v>
      </c>
      <c r="E136" s="61">
        <v>6542.91</v>
      </c>
      <c r="F136" s="61">
        <v>2171.9699999999998</v>
      </c>
      <c r="G136" s="61">
        <v>2171.9699999999998</v>
      </c>
      <c r="H136" s="61">
        <v>1622.14</v>
      </c>
      <c r="I136" s="61">
        <v>1622.14</v>
      </c>
      <c r="J136" s="61">
        <v>1642.66</v>
      </c>
      <c r="K136" s="97">
        <v>1642.66</v>
      </c>
      <c r="L136" s="29"/>
      <c r="M136" s="23"/>
      <c r="N136" s="23"/>
      <c r="O136" s="23"/>
      <c r="P136" s="23"/>
      <c r="Q136" s="23"/>
      <c r="R136" s="23"/>
      <c r="S136" s="23"/>
      <c r="T136" s="23"/>
    </row>
    <row r="137" spans="1:20" s="7" customFormat="1" ht="18.75" x14ac:dyDescent="0.3">
      <c r="A137" s="44" t="s">
        <v>149</v>
      </c>
      <c r="B137" s="3" t="s">
        <v>77</v>
      </c>
      <c r="C137" s="48">
        <v>1825.2</v>
      </c>
      <c r="D137" s="61">
        <v>2500.33</v>
      </c>
      <c r="E137" s="61">
        <v>4499.17</v>
      </c>
      <c r="F137" s="61">
        <v>584.97</v>
      </c>
      <c r="G137" s="61">
        <v>584.97</v>
      </c>
      <c r="H137" s="61">
        <v>189.87</v>
      </c>
      <c r="I137" s="61">
        <v>189.87</v>
      </c>
      <c r="J137" s="61">
        <v>338.96</v>
      </c>
      <c r="K137" s="97">
        <v>338.96</v>
      </c>
      <c r="L137" s="29"/>
      <c r="M137" s="23"/>
      <c r="N137" s="23"/>
      <c r="O137" s="23"/>
      <c r="P137" s="23"/>
      <c r="Q137" s="23"/>
      <c r="R137" s="23"/>
      <c r="S137" s="23"/>
      <c r="T137" s="23"/>
    </row>
    <row r="138" spans="1:20" s="7" customFormat="1" ht="18.75" x14ac:dyDescent="0.3">
      <c r="A138" s="44" t="s">
        <v>150</v>
      </c>
      <c r="B138" s="3" t="s">
        <v>77</v>
      </c>
      <c r="C138" s="48">
        <v>1621.38</v>
      </c>
      <c r="D138" s="61">
        <v>3191.1</v>
      </c>
      <c r="E138" s="61">
        <v>1245.5899999999999</v>
      </c>
      <c r="F138" s="61">
        <v>1175.6300000000001</v>
      </c>
      <c r="G138" s="61">
        <v>1175.6300000000001</v>
      </c>
      <c r="H138" s="61">
        <v>1201.83</v>
      </c>
      <c r="I138" s="61">
        <v>1201.83</v>
      </c>
      <c r="J138" s="61">
        <v>1175.4000000000001</v>
      </c>
      <c r="K138" s="97">
        <v>1175.4000000000001</v>
      </c>
      <c r="L138" s="29"/>
      <c r="M138" s="23"/>
      <c r="N138" s="23"/>
      <c r="O138" s="23"/>
      <c r="P138" s="23"/>
      <c r="Q138" s="23"/>
      <c r="R138" s="23"/>
      <c r="S138" s="23"/>
      <c r="T138" s="23"/>
    </row>
    <row r="139" spans="1:20" s="7" customFormat="1" ht="37.5" x14ac:dyDescent="0.3">
      <c r="A139" s="44" t="s">
        <v>151</v>
      </c>
      <c r="B139" s="3" t="s">
        <v>77</v>
      </c>
      <c r="C139" s="48">
        <v>378.78</v>
      </c>
      <c r="D139" s="61">
        <v>247.13</v>
      </c>
      <c r="E139" s="61">
        <v>488.87</v>
      </c>
      <c r="F139" s="61">
        <v>429.59</v>
      </c>
      <c r="G139" s="61">
        <v>429.59</v>
      </c>
      <c r="H139" s="61">
        <v>248.66</v>
      </c>
      <c r="I139" s="61">
        <v>248.66</v>
      </c>
      <c r="J139" s="61">
        <v>187.07</v>
      </c>
      <c r="K139" s="97">
        <v>187.07</v>
      </c>
      <c r="L139" s="29"/>
      <c r="M139" s="23"/>
      <c r="N139" s="23"/>
      <c r="O139" s="23"/>
      <c r="P139" s="23"/>
      <c r="Q139" s="23"/>
      <c r="R139" s="23"/>
      <c r="S139" s="23"/>
      <c r="T139" s="23"/>
    </row>
    <row r="140" spans="1:20" s="7" customFormat="1" ht="37.5" x14ac:dyDescent="0.3">
      <c r="A140" s="44" t="s">
        <v>101</v>
      </c>
      <c r="B140" s="3" t="s">
        <v>77</v>
      </c>
      <c r="C140" s="48">
        <v>357.89</v>
      </c>
      <c r="D140" s="61">
        <v>340.96</v>
      </c>
      <c r="E140" s="61">
        <v>461</v>
      </c>
      <c r="F140" s="61">
        <v>429.59</v>
      </c>
      <c r="G140" s="61">
        <v>429.59</v>
      </c>
      <c r="H140" s="61">
        <v>248.66</v>
      </c>
      <c r="I140" s="61">
        <v>248.66</v>
      </c>
      <c r="J140" s="61">
        <v>187.07</v>
      </c>
      <c r="K140" s="97">
        <v>187.07</v>
      </c>
      <c r="L140" s="29"/>
      <c r="M140" s="23"/>
      <c r="N140" s="23"/>
      <c r="O140" s="23"/>
      <c r="P140" s="23"/>
      <c r="Q140" s="23"/>
      <c r="R140" s="23"/>
      <c r="S140" s="23"/>
      <c r="T140" s="23"/>
    </row>
    <row r="141" spans="1:20" s="7" customFormat="1" ht="56.25" x14ac:dyDescent="0.3">
      <c r="A141" s="43" t="s">
        <v>123</v>
      </c>
      <c r="B141" s="3" t="s">
        <v>77</v>
      </c>
      <c r="C141" s="3">
        <v>5207.47</v>
      </c>
      <c r="D141" s="47">
        <v>5682.38</v>
      </c>
      <c r="E141" s="47">
        <v>8026.56</v>
      </c>
      <c r="F141" s="61">
        <v>3556.5</v>
      </c>
      <c r="G141" s="61">
        <v>3571</v>
      </c>
      <c r="H141" s="47">
        <v>3007.82</v>
      </c>
      <c r="I141" s="47">
        <v>3018.25</v>
      </c>
      <c r="J141" s="47">
        <v>3088.17</v>
      </c>
      <c r="K141" s="96">
        <v>3097.47</v>
      </c>
      <c r="L141" s="29"/>
      <c r="M141" s="23"/>
      <c r="N141" s="23"/>
      <c r="O141" s="23"/>
      <c r="P141" s="23"/>
      <c r="Q141" s="23"/>
      <c r="R141" s="23"/>
      <c r="S141" s="23"/>
      <c r="T141" s="23"/>
    </row>
    <row r="142" spans="1:20" s="7" customFormat="1" ht="18.75" x14ac:dyDescent="0.3">
      <c r="A142" s="44" t="s">
        <v>102</v>
      </c>
      <c r="B142" s="3" t="s">
        <v>77</v>
      </c>
      <c r="C142" s="3">
        <v>442.41</v>
      </c>
      <c r="D142" s="47">
        <v>312.70999999999998</v>
      </c>
      <c r="E142" s="47">
        <v>399.48</v>
      </c>
      <c r="F142" s="47">
        <v>344.34</v>
      </c>
      <c r="G142" s="47">
        <v>344.34</v>
      </c>
      <c r="H142" s="61">
        <v>332.72</v>
      </c>
      <c r="I142" s="61">
        <v>332.72</v>
      </c>
      <c r="J142" s="61">
        <v>323.55</v>
      </c>
      <c r="K142" s="97">
        <v>323.55</v>
      </c>
      <c r="L142" s="29"/>
      <c r="M142" s="23"/>
      <c r="N142" s="23"/>
      <c r="O142" s="23"/>
      <c r="P142" s="23"/>
      <c r="Q142" s="23"/>
      <c r="R142" s="23"/>
      <c r="S142" s="23"/>
      <c r="T142" s="23"/>
    </row>
    <row r="143" spans="1:20" s="7" customFormat="1" ht="18.75" x14ac:dyDescent="0.3">
      <c r="A143" s="44" t="s">
        <v>103</v>
      </c>
      <c r="B143" s="3" t="s">
        <v>77</v>
      </c>
      <c r="C143" s="48">
        <v>7.88</v>
      </c>
      <c r="D143" s="61">
        <v>6.26</v>
      </c>
      <c r="E143" s="61">
        <v>7.48</v>
      </c>
      <c r="F143" s="61">
        <v>8.43</v>
      </c>
      <c r="G143" s="61">
        <v>8.43</v>
      </c>
      <c r="H143" s="61">
        <v>9.2200000000000006</v>
      </c>
      <c r="I143" s="61">
        <v>9.2200000000000006</v>
      </c>
      <c r="J143" s="61">
        <v>9.5500000000000007</v>
      </c>
      <c r="K143" s="97">
        <v>9.5500000000000007</v>
      </c>
      <c r="L143" s="29"/>
      <c r="M143" s="23"/>
      <c r="N143" s="23"/>
      <c r="O143" s="23"/>
      <c r="P143" s="23"/>
      <c r="Q143" s="23"/>
      <c r="R143" s="23"/>
      <c r="S143" s="23"/>
      <c r="T143" s="23"/>
    </row>
    <row r="144" spans="1:20" s="7" customFormat="1" ht="37.5" x14ac:dyDescent="0.3">
      <c r="A144" s="44" t="s">
        <v>104</v>
      </c>
      <c r="B144" s="3" t="s">
        <v>77</v>
      </c>
      <c r="C144" s="48">
        <v>39.700000000000003</v>
      </c>
      <c r="D144" s="47">
        <v>43.91</v>
      </c>
      <c r="E144" s="47">
        <v>55.34</v>
      </c>
      <c r="F144" s="47">
        <v>68.760000000000005</v>
      </c>
      <c r="G144" s="47">
        <v>68.760000000000005</v>
      </c>
      <c r="H144" s="61">
        <v>58.6</v>
      </c>
      <c r="I144" s="61">
        <v>58.6</v>
      </c>
      <c r="J144" s="61">
        <v>58.6</v>
      </c>
      <c r="K144" s="97">
        <v>58.6</v>
      </c>
      <c r="L144" s="29"/>
      <c r="M144" s="23"/>
      <c r="N144" s="23"/>
      <c r="O144" s="23"/>
      <c r="P144" s="23"/>
      <c r="Q144" s="23"/>
      <c r="R144" s="23"/>
      <c r="S144" s="23"/>
      <c r="T144" s="23"/>
    </row>
    <row r="145" spans="1:20" s="7" customFormat="1" ht="18.75" x14ac:dyDescent="0.3">
      <c r="A145" s="44" t="s">
        <v>105</v>
      </c>
      <c r="B145" s="3" t="s">
        <v>77</v>
      </c>
      <c r="C145" s="48">
        <v>118</v>
      </c>
      <c r="D145" s="47">
        <v>475.18</v>
      </c>
      <c r="E145" s="47">
        <v>618.03</v>
      </c>
      <c r="F145" s="47">
        <v>468.84</v>
      </c>
      <c r="G145" s="47">
        <v>483.34</v>
      </c>
      <c r="H145" s="61">
        <v>31.84</v>
      </c>
      <c r="I145" s="61">
        <v>31.84</v>
      </c>
      <c r="J145" s="61">
        <v>28.21</v>
      </c>
      <c r="K145" s="97">
        <v>28.21</v>
      </c>
      <c r="L145" s="29"/>
      <c r="M145" s="23"/>
      <c r="N145" s="23"/>
      <c r="O145" s="23"/>
      <c r="P145" s="23"/>
      <c r="Q145" s="23"/>
      <c r="R145" s="23"/>
      <c r="S145" s="23"/>
      <c r="T145" s="23"/>
    </row>
    <row r="146" spans="1:20" s="7" customFormat="1" ht="18.75" x14ac:dyDescent="0.3">
      <c r="A146" s="44" t="s">
        <v>106</v>
      </c>
      <c r="B146" s="3" t="s">
        <v>77</v>
      </c>
      <c r="C146" s="48">
        <v>605.29</v>
      </c>
      <c r="D146" s="61">
        <v>997.6</v>
      </c>
      <c r="E146" s="47">
        <v>1899.51</v>
      </c>
      <c r="F146" s="47">
        <v>403.67</v>
      </c>
      <c r="G146" s="47">
        <v>403.67</v>
      </c>
      <c r="H146" s="47">
        <v>337.29</v>
      </c>
      <c r="I146" s="47">
        <v>347.72</v>
      </c>
      <c r="J146" s="61">
        <v>300.60000000000002</v>
      </c>
      <c r="K146" s="61">
        <v>309.89999999999998</v>
      </c>
      <c r="L146" s="29"/>
      <c r="M146" s="23"/>
      <c r="N146" s="23"/>
      <c r="O146" s="23"/>
      <c r="P146" s="23"/>
      <c r="Q146" s="23"/>
      <c r="R146" s="23"/>
      <c r="S146" s="23"/>
      <c r="T146" s="23"/>
    </row>
    <row r="147" spans="1:20" s="7" customFormat="1" ht="175.5" customHeight="1" x14ac:dyDescent="0.3">
      <c r="A147" s="151"/>
      <c r="B147" s="145"/>
      <c r="C147" s="145"/>
      <c r="D147" s="145"/>
      <c r="E147" s="145"/>
      <c r="F147" s="145"/>
      <c r="G147" s="145"/>
      <c r="H147" s="145"/>
      <c r="I147" s="145"/>
      <c r="J147" s="145"/>
      <c r="K147" s="146"/>
      <c r="L147" s="29"/>
      <c r="M147" s="23"/>
      <c r="N147" s="23"/>
      <c r="O147" s="23"/>
      <c r="P147" s="23"/>
      <c r="Q147" s="23"/>
      <c r="R147" s="23"/>
      <c r="S147" s="23"/>
      <c r="T147" s="23"/>
    </row>
    <row r="148" spans="1:20" s="7" customFormat="1" ht="18.75" x14ac:dyDescent="0.3">
      <c r="A148" s="44" t="s">
        <v>107</v>
      </c>
      <c r="B148" s="3" t="s">
        <v>77</v>
      </c>
      <c r="C148" s="48">
        <v>0.08</v>
      </c>
      <c r="D148" s="61">
        <v>0</v>
      </c>
      <c r="E148" s="61">
        <v>0</v>
      </c>
      <c r="F148" s="61">
        <v>0</v>
      </c>
      <c r="G148" s="61">
        <v>0</v>
      </c>
      <c r="H148" s="61">
        <v>0</v>
      </c>
      <c r="I148" s="61">
        <v>0</v>
      </c>
      <c r="J148" s="61">
        <v>0</v>
      </c>
      <c r="K148" s="97">
        <v>0</v>
      </c>
      <c r="L148" s="29"/>
      <c r="M148" s="23"/>
      <c r="N148" s="23"/>
      <c r="O148" s="23"/>
      <c r="P148" s="23"/>
      <c r="Q148" s="23"/>
      <c r="R148" s="23"/>
      <c r="S148" s="23"/>
      <c r="T148" s="23"/>
    </row>
    <row r="149" spans="1:20" s="7" customFormat="1" ht="18.75" x14ac:dyDescent="0.3">
      <c r="A149" s="44" t="s">
        <v>108</v>
      </c>
      <c r="B149" s="3" t="s">
        <v>77</v>
      </c>
      <c r="C149" s="48">
        <v>1765.34</v>
      </c>
      <c r="D149" s="61">
        <v>1934.33</v>
      </c>
      <c r="E149" s="61">
        <v>2062.3200000000002</v>
      </c>
      <c r="F149" s="61">
        <v>1387.18</v>
      </c>
      <c r="G149" s="61">
        <v>1387.18</v>
      </c>
      <c r="H149" s="61">
        <v>1367.52</v>
      </c>
      <c r="I149" s="61">
        <v>1367.52</v>
      </c>
      <c r="J149" s="61">
        <v>1483.27</v>
      </c>
      <c r="K149" s="97">
        <v>1483.27</v>
      </c>
      <c r="L149" s="29"/>
      <c r="M149" s="23"/>
      <c r="N149" s="23"/>
      <c r="O149" s="23"/>
      <c r="P149" s="23"/>
      <c r="Q149" s="23"/>
      <c r="R149" s="23"/>
      <c r="S149" s="23"/>
      <c r="T149" s="23"/>
    </row>
    <row r="150" spans="1:20" s="7" customFormat="1" ht="18.75" x14ac:dyDescent="0.3">
      <c r="A150" s="44" t="s">
        <v>109</v>
      </c>
      <c r="B150" s="3" t="s">
        <v>77</v>
      </c>
      <c r="C150" s="48">
        <v>412.32</v>
      </c>
      <c r="D150" s="61">
        <v>647.09</v>
      </c>
      <c r="E150" s="61">
        <v>1790.82</v>
      </c>
      <c r="F150" s="61">
        <v>100.17</v>
      </c>
      <c r="G150" s="61">
        <v>100.17</v>
      </c>
      <c r="H150" s="61">
        <v>71.98</v>
      </c>
      <c r="I150" s="61">
        <v>71.98</v>
      </c>
      <c r="J150" s="61">
        <v>71.98</v>
      </c>
      <c r="K150" s="97">
        <v>71.98</v>
      </c>
      <c r="L150" s="29"/>
      <c r="M150" s="23"/>
      <c r="N150" s="23"/>
      <c r="O150" s="23"/>
      <c r="P150" s="23"/>
      <c r="Q150" s="23"/>
      <c r="R150" s="23"/>
      <c r="S150" s="23"/>
      <c r="T150" s="23"/>
    </row>
    <row r="151" spans="1:20" s="7" customFormat="1" ht="18.75" x14ac:dyDescent="0.3">
      <c r="A151" s="44" t="s">
        <v>110</v>
      </c>
      <c r="B151" s="3" t="s">
        <v>77</v>
      </c>
      <c r="C151" s="48">
        <v>0</v>
      </c>
      <c r="D151" s="61">
        <v>0</v>
      </c>
      <c r="E151" s="61">
        <v>0</v>
      </c>
      <c r="F151" s="61">
        <v>0</v>
      </c>
      <c r="G151" s="61">
        <v>0</v>
      </c>
      <c r="H151" s="61">
        <v>0</v>
      </c>
      <c r="I151" s="61">
        <v>0</v>
      </c>
      <c r="J151" s="61">
        <v>0</v>
      </c>
      <c r="K151" s="97">
        <v>0</v>
      </c>
      <c r="L151" s="29"/>
      <c r="M151" s="23"/>
      <c r="N151" s="23"/>
      <c r="O151" s="23"/>
      <c r="P151" s="23"/>
      <c r="Q151" s="23"/>
      <c r="R151" s="23"/>
      <c r="S151" s="23"/>
      <c r="T151" s="23"/>
    </row>
    <row r="152" spans="1:20" s="7" customFormat="1" ht="18.75" x14ac:dyDescent="0.3">
      <c r="A152" s="44" t="s">
        <v>111</v>
      </c>
      <c r="B152" s="3" t="s">
        <v>77</v>
      </c>
      <c r="C152" s="48">
        <v>1174.78</v>
      </c>
      <c r="D152" s="61">
        <v>823.84</v>
      </c>
      <c r="E152" s="61">
        <v>753.12</v>
      </c>
      <c r="F152" s="61">
        <v>584.99</v>
      </c>
      <c r="G152" s="61">
        <v>584.99</v>
      </c>
      <c r="H152" s="61">
        <v>629.09</v>
      </c>
      <c r="I152" s="61">
        <v>625.09</v>
      </c>
      <c r="J152" s="61">
        <v>634.03</v>
      </c>
      <c r="K152" s="97">
        <v>634.03</v>
      </c>
      <c r="L152" s="29"/>
      <c r="M152" s="23"/>
      <c r="N152" s="23"/>
      <c r="O152" s="23"/>
      <c r="P152" s="23"/>
      <c r="Q152" s="23"/>
      <c r="R152" s="23"/>
      <c r="S152" s="23"/>
      <c r="T152" s="23"/>
    </row>
    <row r="153" spans="1:20" s="7" customFormat="1" ht="18.75" x14ac:dyDescent="0.3">
      <c r="A153" s="44" t="s">
        <v>112</v>
      </c>
      <c r="B153" s="3" t="s">
        <v>77</v>
      </c>
      <c r="C153" s="48">
        <v>617.21</v>
      </c>
      <c r="D153" s="61">
        <v>431.1</v>
      </c>
      <c r="E153" s="61">
        <v>359.39</v>
      </c>
      <c r="F153" s="61">
        <v>159.63999999999999</v>
      </c>
      <c r="G153" s="61">
        <v>159.63999999999999</v>
      </c>
      <c r="H153" s="61">
        <v>139.5</v>
      </c>
      <c r="I153" s="61">
        <v>139.5</v>
      </c>
      <c r="J153" s="61">
        <v>139.5</v>
      </c>
      <c r="K153" s="97">
        <v>139.5</v>
      </c>
      <c r="L153" s="29"/>
      <c r="M153" s="23"/>
      <c r="N153" s="23"/>
      <c r="O153" s="23"/>
      <c r="P153" s="23"/>
      <c r="Q153" s="23"/>
      <c r="R153" s="23"/>
      <c r="S153" s="23"/>
      <c r="T153" s="23"/>
    </row>
    <row r="154" spans="1:20" s="7" customFormat="1" ht="18.75" x14ac:dyDescent="0.3">
      <c r="A154" s="44" t="s">
        <v>113</v>
      </c>
      <c r="B154" s="3" t="s">
        <v>77</v>
      </c>
      <c r="C154" s="48">
        <v>4.51</v>
      </c>
      <c r="D154" s="61">
        <v>4.8499999999999996</v>
      </c>
      <c r="E154" s="61">
        <v>5.09</v>
      </c>
      <c r="F154" s="61">
        <v>5.32</v>
      </c>
      <c r="G154" s="61">
        <v>5.32</v>
      </c>
      <c r="H154" s="61">
        <v>5.32</v>
      </c>
      <c r="I154" s="61">
        <v>5.32</v>
      </c>
      <c r="J154" s="61">
        <v>5.32</v>
      </c>
      <c r="K154" s="97">
        <v>5.32</v>
      </c>
      <c r="L154" s="29"/>
      <c r="M154" s="23"/>
      <c r="N154" s="23"/>
      <c r="O154" s="23"/>
      <c r="P154" s="23"/>
      <c r="Q154" s="23"/>
      <c r="R154" s="23"/>
      <c r="S154" s="23"/>
      <c r="T154" s="23"/>
    </row>
    <row r="155" spans="1:20" s="7" customFormat="1" ht="36" customHeight="1" x14ac:dyDescent="0.2">
      <c r="A155" s="44" t="s">
        <v>114</v>
      </c>
      <c r="B155" s="3" t="s">
        <v>77</v>
      </c>
      <c r="C155" s="48">
        <v>19.95</v>
      </c>
      <c r="D155" s="61">
        <v>5.51</v>
      </c>
      <c r="E155" s="61">
        <v>12.98</v>
      </c>
      <c r="F155" s="61">
        <v>25.16</v>
      </c>
      <c r="G155" s="61">
        <v>25.16</v>
      </c>
      <c r="H155" s="61">
        <v>28.74</v>
      </c>
      <c r="I155" s="61">
        <v>28.74</v>
      </c>
      <c r="J155" s="61">
        <v>33.56</v>
      </c>
      <c r="K155" s="97">
        <v>33.56</v>
      </c>
      <c r="L155" s="27"/>
      <c r="M155" s="18"/>
      <c r="N155" s="18"/>
      <c r="O155" s="18"/>
      <c r="P155" s="18"/>
      <c r="Q155" s="18"/>
      <c r="R155" s="18"/>
      <c r="S155" s="18"/>
      <c r="T155" s="18"/>
    </row>
    <row r="156" spans="1:20" s="7" customFormat="1" ht="39" x14ac:dyDescent="0.3">
      <c r="A156" s="45" t="s">
        <v>67</v>
      </c>
      <c r="B156" s="3" t="s">
        <v>22</v>
      </c>
      <c r="C156" s="48">
        <v>49.5</v>
      </c>
      <c r="D156" s="61">
        <v>-112.01</v>
      </c>
      <c r="E156" s="61">
        <v>-162.03</v>
      </c>
      <c r="F156" s="61">
        <v>57.74</v>
      </c>
      <c r="G156" s="61">
        <v>43.3</v>
      </c>
      <c r="H156" s="61">
        <v>53.57</v>
      </c>
      <c r="I156" s="61">
        <v>43.2</v>
      </c>
      <c r="J156" s="61">
        <v>54.22</v>
      </c>
      <c r="K156" s="97">
        <v>44.98</v>
      </c>
      <c r="L156" s="29"/>
      <c r="M156" s="23"/>
      <c r="N156" s="23"/>
      <c r="O156" s="23"/>
      <c r="P156" s="23"/>
      <c r="Q156" s="23"/>
      <c r="R156" s="23"/>
      <c r="S156" s="23"/>
      <c r="T156" s="23"/>
    </row>
    <row r="157" spans="1:20" s="7" customFormat="1" ht="39" x14ac:dyDescent="0.3">
      <c r="A157" s="45" t="s">
        <v>68</v>
      </c>
      <c r="B157" s="3" t="s">
        <v>22</v>
      </c>
      <c r="C157" s="48">
        <v>392</v>
      </c>
      <c r="D157" s="61">
        <v>361.17</v>
      </c>
      <c r="E157" s="61">
        <v>328.37</v>
      </c>
      <c r="F157" s="61">
        <v>285.07</v>
      </c>
      <c r="G157" s="61">
        <v>285.07</v>
      </c>
      <c r="H157" s="61">
        <v>241.87</v>
      </c>
      <c r="I157" s="61">
        <v>241.87</v>
      </c>
      <c r="J157" s="61">
        <v>196.88</v>
      </c>
      <c r="K157" s="97">
        <v>196.88</v>
      </c>
      <c r="L157" s="29"/>
      <c r="M157" s="23"/>
      <c r="N157" s="23"/>
      <c r="O157" s="23"/>
      <c r="P157" s="23"/>
      <c r="Q157" s="23"/>
      <c r="R157" s="23"/>
      <c r="S157" s="23"/>
      <c r="T157" s="23"/>
    </row>
    <row r="158" spans="1:20" s="7" customFormat="1" ht="31.5" customHeight="1" x14ac:dyDescent="0.3">
      <c r="A158" s="104" t="s">
        <v>115</v>
      </c>
      <c r="B158" s="71"/>
      <c r="C158" s="71"/>
      <c r="D158" s="71"/>
      <c r="E158" s="71"/>
      <c r="F158" s="71"/>
      <c r="G158" s="71"/>
      <c r="H158" s="71"/>
      <c r="I158" s="71"/>
      <c r="J158" s="71"/>
      <c r="K158" s="71"/>
      <c r="L158" s="29"/>
      <c r="M158" s="23"/>
      <c r="N158" s="23"/>
      <c r="O158" s="23"/>
      <c r="P158" s="23"/>
      <c r="Q158" s="23"/>
      <c r="R158" s="23"/>
      <c r="S158" s="23"/>
      <c r="T158" s="23"/>
    </row>
    <row r="159" spans="1:20" s="7" customFormat="1" ht="18.75" x14ac:dyDescent="0.3">
      <c r="A159" s="39" t="s">
        <v>116</v>
      </c>
      <c r="B159" s="47" t="s">
        <v>19</v>
      </c>
      <c r="C159" s="61">
        <f t="shared" ref="C159:K159" si="1">C166+C173</f>
        <v>39.071000000000005</v>
      </c>
      <c r="D159" s="61">
        <f t="shared" si="1"/>
        <v>39.414000000000001</v>
      </c>
      <c r="E159" s="61">
        <f t="shared" si="1"/>
        <v>39.340000000000003</v>
      </c>
      <c r="F159" s="61">
        <f t="shared" si="1"/>
        <v>38.763449999999999</v>
      </c>
      <c r="G159" s="61">
        <f t="shared" si="1"/>
        <v>39.860750000000003</v>
      </c>
      <c r="H159" s="61">
        <f t="shared" si="1"/>
        <v>38.92726725</v>
      </c>
      <c r="I159" s="61">
        <f t="shared" si="1"/>
        <v>40.389046749999999</v>
      </c>
      <c r="J159" s="61">
        <f t="shared" si="1"/>
        <v>39.206473586249999</v>
      </c>
      <c r="K159" s="97">
        <f t="shared" si="1"/>
        <v>40.92500650625</v>
      </c>
      <c r="L159" s="29"/>
      <c r="M159" s="23"/>
      <c r="N159" s="23"/>
      <c r="O159" s="23"/>
      <c r="P159" s="23"/>
      <c r="Q159" s="23"/>
      <c r="R159" s="23"/>
      <c r="S159" s="23"/>
      <c r="T159" s="23"/>
    </row>
    <row r="160" spans="1:20" s="7" customFormat="1" ht="37.5" x14ac:dyDescent="0.3">
      <c r="A160" s="39" t="s">
        <v>152</v>
      </c>
      <c r="B160" s="3" t="s">
        <v>19</v>
      </c>
      <c r="C160" s="61">
        <f t="shared" ref="C160:K160" si="2">C161+C162+C163</f>
        <v>101.09</v>
      </c>
      <c r="D160" s="61">
        <f t="shared" si="2"/>
        <v>98.65</v>
      </c>
      <c r="E160" s="61">
        <f t="shared" si="2"/>
        <v>96.620118999999988</v>
      </c>
      <c r="F160" s="61">
        <f t="shared" si="2"/>
        <v>96.625599999999991</v>
      </c>
      <c r="G160" s="61">
        <f t="shared" si="2"/>
        <v>97.728199999999987</v>
      </c>
      <c r="H160" s="61">
        <f t="shared" si="2"/>
        <v>97.124700000000004</v>
      </c>
      <c r="I160" s="61">
        <f t="shared" si="2"/>
        <v>99.76106399999999</v>
      </c>
      <c r="J160" s="61">
        <f t="shared" si="2"/>
        <v>98.196170999999993</v>
      </c>
      <c r="K160" s="97">
        <f t="shared" si="2"/>
        <v>102.80844198</v>
      </c>
      <c r="L160" s="29"/>
      <c r="M160" s="23"/>
      <c r="N160" s="23"/>
      <c r="O160" s="23"/>
      <c r="P160" s="23"/>
      <c r="Q160" s="23"/>
      <c r="R160" s="23"/>
      <c r="S160" s="23"/>
      <c r="T160" s="23"/>
    </row>
    <row r="161" spans="1:20" s="7" customFormat="1" ht="43.5" customHeight="1" x14ac:dyDescent="0.3">
      <c r="A161" s="46" t="s">
        <v>153</v>
      </c>
      <c r="B161" s="3" t="s">
        <v>19</v>
      </c>
      <c r="C161" s="61">
        <v>82.3</v>
      </c>
      <c r="D161" s="61">
        <v>81.64</v>
      </c>
      <c r="E161" s="61">
        <v>80.849999999999994</v>
      </c>
      <c r="F161" s="61">
        <f>E161*100/100</f>
        <v>80.849999999999994</v>
      </c>
      <c r="G161" s="61">
        <f>E161*101/100</f>
        <v>81.658499999999989</v>
      </c>
      <c r="H161" s="61">
        <f>F161*100.5/100</f>
        <v>81.254249999999999</v>
      </c>
      <c r="I161" s="61">
        <f>G161*102/100</f>
        <v>83.291669999999996</v>
      </c>
      <c r="J161" s="61">
        <f>H161*101/100</f>
        <v>82.066792499999991</v>
      </c>
      <c r="K161" s="97">
        <f>I161*103/100</f>
        <v>85.790420099999992</v>
      </c>
      <c r="L161" s="29"/>
      <c r="M161" s="23"/>
      <c r="N161" s="23"/>
      <c r="O161" s="23"/>
      <c r="P161" s="23"/>
      <c r="Q161" s="23"/>
      <c r="R161" s="23"/>
      <c r="S161" s="23"/>
      <c r="T161" s="23"/>
    </row>
    <row r="162" spans="1:20" s="7" customFormat="1" ht="30" customHeight="1" x14ac:dyDescent="0.3">
      <c r="A162" s="46" t="s">
        <v>154</v>
      </c>
      <c r="B162" s="3" t="s">
        <v>19</v>
      </c>
      <c r="C162" s="47">
        <v>3.59</v>
      </c>
      <c r="D162" s="47">
        <v>2.61</v>
      </c>
      <c r="E162" s="61">
        <f>D162*95.79/100</f>
        <v>2.5001189999999998</v>
      </c>
      <c r="F162" s="61">
        <f>D162*96/100</f>
        <v>2.5055999999999998</v>
      </c>
      <c r="G162" s="61">
        <f>D162*100/100</f>
        <v>2.61</v>
      </c>
      <c r="H162" s="61">
        <f>F162*100/100</f>
        <v>2.5055999999999998</v>
      </c>
      <c r="I162" s="61">
        <f>G162*105/100</f>
        <v>2.7404999999999999</v>
      </c>
      <c r="J162" s="61">
        <f>H162*105/100</f>
        <v>2.6308799999999994</v>
      </c>
      <c r="K162" s="97">
        <f>I162*110/100</f>
        <v>3.0145499999999998</v>
      </c>
      <c r="L162" s="29"/>
      <c r="M162" s="23"/>
      <c r="N162" s="23"/>
      <c r="O162" s="23"/>
      <c r="P162" s="23"/>
      <c r="Q162" s="23"/>
      <c r="R162" s="23"/>
      <c r="S162" s="23"/>
      <c r="T162" s="23"/>
    </row>
    <row r="163" spans="1:20" s="7" customFormat="1" ht="81.75" customHeight="1" x14ac:dyDescent="0.3">
      <c r="A163" s="46" t="s">
        <v>155</v>
      </c>
      <c r="B163" s="3" t="s">
        <v>19</v>
      </c>
      <c r="C163" s="61">
        <f t="shared" ref="C163:K163" si="3">C164+C165</f>
        <v>15.2</v>
      </c>
      <c r="D163" s="61">
        <f t="shared" si="3"/>
        <v>14.399999999999999</v>
      </c>
      <c r="E163" s="61">
        <f>E164+E165</f>
        <v>13.27</v>
      </c>
      <c r="F163" s="61">
        <f t="shared" si="3"/>
        <v>13.27</v>
      </c>
      <c r="G163" s="61">
        <f t="shared" si="3"/>
        <v>13.459700000000002</v>
      </c>
      <c r="H163" s="61">
        <f t="shared" si="3"/>
        <v>13.364850000000001</v>
      </c>
      <c r="I163" s="61">
        <f t="shared" si="3"/>
        <v>13.728894</v>
      </c>
      <c r="J163" s="61">
        <f t="shared" si="3"/>
        <v>13.4984985</v>
      </c>
      <c r="K163" s="97">
        <f t="shared" si="3"/>
        <v>14.003471880000003</v>
      </c>
      <c r="L163" s="29"/>
      <c r="M163" s="23"/>
      <c r="N163" s="23"/>
      <c r="O163" s="23"/>
      <c r="P163" s="23"/>
      <c r="Q163" s="23"/>
      <c r="R163" s="23"/>
      <c r="S163" s="23"/>
      <c r="T163" s="23"/>
    </row>
    <row r="164" spans="1:20" s="7" customFormat="1" ht="47.25" customHeight="1" x14ac:dyDescent="0.3">
      <c r="A164" s="46" t="s">
        <v>156</v>
      </c>
      <c r="B164" s="3" t="s">
        <v>19</v>
      </c>
      <c r="C164" s="61">
        <v>7.8</v>
      </c>
      <c r="D164" s="61">
        <v>6.89</v>
      </c>
      <c r="E164" s="61">
        <v>5.7</v>
      </c>
      <c r="F164" s="61">
        <f>E164*100/100</f>
        <v>5.7</v>
      </c>
      <c r="G164" s="61">
        <f>E164*102/100</f>
        <v>5.8140000000000001</v>
      </c>
      <c r="H164" s="61">
        <f>F164*101/100</f>
        <v>5.7570000000000006</v>
      </c>
      <c r="I164" s="61">
        <f>G164*102/100</f>
        <v>5.9302799999999998</v>
      </c>
      <c r="J164" s="61">
        <f>H164*101/100</f>
        <v>5.8145700000000007</v>
      </c>
      <c r="K164" s="97">
        <f>I164*102/100</f>
        <v>6.0488856000000002</v>
      </c>
      <c r="L164" s="29"/>
      <c r="M164" s="23"/>
      <c r="N164" s="23"/>
      <c r="O164" s="23"/>
      <c r="P164" s="23"/>
      <c r="Q164" s="23"/>
      <c r="R164" s="23"/>
      <c r="S164" s="23"/>
      <c r="T164" s="23"/>
    </row>
    <row r="165" spans="1:20" s="7" customFormat="1" ht="40.5" customHeight="1" x14ac:dyDescent="0.3">
      <c r="A165" s="46" t="s">
        <v>157</v>
      </c>
      <c r="B165" s="3" t="s">
        <v>19</v>
      </c>
      <c r="C165" s="61">
        <v>7.4</v>
      </c>
      <c r="D165" s="61">
        <v>7.51</v>
      </c>
      <c r="E165" s="61">
        <v>7.57</v>
      </c>
      <c r="F165" s="61">
        <f>E165*100/100</f>
        <v>7.57</v>
      </c>
      <c r="G165" s="61">
        <f>E165*101/100</f>
        <v>7.6457000000000006</v>
      </c>
      <c r="H165" s="61">
        <f>F165*100.5/100</f>
        <v>7.6078500000000009</v>
      </c>
      <c r="I165" s="61">
        <f>G165*102/100</f>
        <v>7.7986140000000015</v>
      </c>
      <c r="J165" s="61">
        <f>H165*101/100</f>
        <v>7.6839285000000004</v>
      </c>
      <c r="K165" s="97">
        <f>I165*102/100</f>
        <v>7.9545862800000018</v>
      </c>
      <c r="L165" s="29"/>
      <c r="M165" s="23"/>
      <c r="N165" s="23"/>
      <c r="O165" s="23"/>
      <c r="P165" s="23"/>
      <c r="Q165" s="23"/>
      <c r="R165" s="23"/>
      <c r="S165" s="23"/>
      <c r="T165" s="23"/>
    </row>
    <row r="166" spans="1:20" s="7" customFormat="1" ht="63" customHeight="1" x14ac:dyDescent="0.3">
      <c r="A166" s="39" t="s">
        <v>117</v>
      </c>
      <c r="B166" s="3" t="s">
        <v>19</v>
      </c>
      <c r="C166" s="61">
        <f>C167+C164+C102</f>
        <v>38.92</v>
      </c>
      <c r="D166" s="61">
        <f>D167+D164+D102</f>
        <v>39.28</v>
      </c>
      <c r="E166" s="61">
        <f>E167+E164+E102</f>
        <v>38.380000000000003</v>
      </c>
      <c r="F166" s="61">
        <f>F167+F164+F102</f>
        <v>38.463450000000002</v>
      </c>
      <c r="G166" s="61">
        <f>G167+G164+G102</f>
        <v>38.900750000000002</v>
      </c>
      <c r="H166" s="61">
        <f>H167+E164+H102</f>
        <v>38.627267250000003</v>
      </c>
      <c r="I166" s="61">
        <f>I167+I164+I102</f>
        <v>39.429046749999998</v>
      </c>
      <c r="J166" s="61">
        <f>J167+J164+J102</f>
        <v>38.906473586250002</v>
      </c>
      <c r="K166" s="97">
        <f>K167+K164+K102</f>
        <v>39.965006506249999</v>
      </c>
      <c r="L166" s="29"/>
      <c r="M166" s="23"/>
      <c r="N166" s="23"/>
      <c r="O166" s="23"/>
      <c r="P166" s="23"/>
      <c r="Q166" s="23"/>
      <c r="R166" s="23"/>
      <c r="S166" s="23"/>
      <c r="T166" s="23"/>
    </row>
    <row r="167" spans="1:20" s="7" customFormat="1" ht="69" customHeight="1" x14ac:dyDescent="0.3">
      <c r="A167" s="42" t="s">
        <v>36</v>
      </c>
      <c r="B167" s="14" t="s">
        <v>19</v>
      </c>
      <c r="C167" s="47">
        <v>15.86</v>
      </c>
      <c r="D167" s="47">
        <v>16.39</v>
      </c>
      <c r="E167" s="61">
        <v>16.690000000000001</v>
      </c>
      <c r="F167" s="61">
        <f>E167*100.5/100</f>
        <v>16.77345</v>
      </c>
      <c r="G167" s="61">
        <f>E167*101/100</f>
        <v>16.8569</v>
      </c>
      <c r="H167" s="61">
        <f>F167*100.5/100</f>
        <v>16.857317250000001</v>
      </c>
      <c r="I167" s="61">
        <f>G167*101/100</f>
        <v>17.025469000000001</v>
      </c>
      <c r="J167" s="61">
        <f>H167*100.5/100</f>
        <v>16.94160383625</v>
      </c>
      <c r="K167" s="97">
        <f>I167*101/100</f>
        <v>17.195723690000001</v>
      </c>
      <c r="L167" s="84"/>
      <c r="M167" s="85"/>
      <c r="N167" s="23"/>
      <c r="O167" s="23"/>
      <c r="P167" s="23"/>
      <c r="Q167" s="23"/>
      <c r="R167" s="23"/>
      <c r="S167" s="23"/>
      <c r="T167" s="23"/>
    </row>
    <row r="168" spans="1:20" s="68" customFormat="1" ht="66" customHeight="1" x14ac:dyDescent="0.3">
      <c r="A168" s="39" t="s">
        <v>69</v>
      </c>
      <c r="B168" s="47" t="s">
        <v>206</v>
      </c>
      <c r="C168" s="47">
        <v>46245.1</v>
      </c>
      <c r="D168" s="47">
        <v>53557.5</v>
      </c>
      <c r="E168" s="62">
        <f>D168*115/100</f>
        <v>61591.125</v>
      </c>
      <c r="F168" s="62">
        <f>E168*F170/100</f>
        <v>62822.947500000002</v>
      </c>
      <c r="G168" s="62">
        <f>E168*G170/100</f>
        <v>64670.681250000001</v>
      </c>
      <c r="H168" s="62">
        <f>F168*102/100</f>
        <v>64079.406450000002</v>
      </c>
      <c r="I168" s="62">
        <f>G168*I170/100</f>
        <v>67904.215312500004</v>
      </c>
      <c r="J168" s="62">
        <f>H168*J170/100</f>
        <v>65360.994578999998</v>
      </c>
      <c r="K168" s="62">
        <f>I168*K170/100</f>
        <v>71299.426078125005</v>
      </c>
      <c r="L168" s="120"/>
      <c r="M168" s="121"/>
      <c r="N168" s="67"/>
      <c r="O168" s="67"/>
      <c r="P168" s="67"/>
      <c r="Q168" s="67"/>
      <c r="R168" s="67"/>
      <c r="S168" s="67"/>
      <c r="T168" s="67"/>
    </row>
    <row r="169" spans="1:20" s="68" customFormat="1" ht="141.75" customHeight="1" x14ac:dyDescent="0.3">
      <c r="A169" s="147"/>
      <c r="B169" s="145"/>
      <c r="C169" s="145"/>
      <c r="D169" s="145"/>
      <c r="E169" s="145"/>
      <c r="F169" s="145"/>
      <c r="G169" s="145"/>
      <c r="H169" s="145"/>
      <c r="I169" s="145"/>
      <c r="J169" s="145"/>
      <c r="K169" s="146"/>
      <c r="L169" s="84"/>
      <c r="M169" s="85"/>
      <c r="N169" s="67"/>
      <c r="O169" s="67"/>
      <c r="P169" s="67"/>
      <c r="Q169" s="67"/>
      <c r="R169" s="67"/>
      <c r="S169" s="67"/>
      <c r="T169" s="67"/>
    </row>
    <row r="170" spans="1:20" s="64" customFormat="1" ht="75" x14ac:dyDescent="0.3">
      <c r="A170" s="39" t="s">
        <v>118</v>
      </c>
      <c r="B170" s="47" t="s">
        <v>65</v>
      </c>
      <c r="C170" s="61">
        <v>118.88</v>
      </c>
      <c r="D170" s="61">
        <f>D168/C168*100</f>
        <v>115.81226984048041</v>
      </c>
      <c r="E170" s="61">
        <f>E168/D168*100</f>
        <v>114.99999999999999</v>
      </c>
      <c r="F170" s="61">
        <v>102</v>
      </c>
      <c r="G170" s="61">
        <v>105</v>
      </c>
      <c r="H170" s="61">
        <f>H168/F168*100</f>
        <v>102</v>
      </c>
      <c r="I170" s="61">
        <v>105</v>
      </c>
      <c r="J170" s="61">
        <v>102</v>
      </c>
      <c r="K170" s="97">
        <v>105</v>
      </c>
      <c r="L170" s="84"/>
      <c r="M170" s="85"/>
      <c r="N170" s="63"/>
      <c r="O170" s="63"/>
      <c r="P170" s="63"/>
      <c r="Q170" s="63"/>
      <c r="R170" s="63"/>
      <c r="S170" s="63"/>
      <c r="T170" s="63"/>
    </row>
    <row r="171" spans="1:20" s="7" customFormat="1" ht="51.75" customHeight="1" x14ac:dyDescent="0.3">
      <c r="A171" s="39" t="s">
        <v>23</v>
      </c>
      <c r="B171" s="3" t="s">
        <v>16</v>
      </c>
      <c r="C171" s="3">
        <v>0.22</v>
      </c>
      <c r="D171" s="61">
        <v>0.2</v>
      </c>
      <c r="E171" s="61">
        <v>0.14000000000000001</v>
      </c>
      <c r="F171" s="61">
        <v>0.44</v>
      </c>
      <c r="G171" s="61">
        <v>0.14000000000000001</v>
      </c>
      <c r="H171" s="61">
        <v>0.44</v>
      </c>
      <c r="I171" s="61">
        <v>0.14000000000000001</v>
      </c>
      <c r="J171" s="61">
        <v>0.44</v>
      </c>
      <c r="K171" s="96">
        <v>0.14000000000000001</v>
      </c>
      <c r="L171" s="86"/>
      <c r="M171" s="87"/>
      <c r="N171" s="23"/>
      <c r="O171" s="23"/>
      <c r="P171" s="23"/>
      <c r="Q171" s="23"/>
      <c r="R171" s="23"/>
      <c r="S171" s="23"/>
      <c r="T171" s="23"/>
    </row>
    <row r="172" spans="1:20" s="7" customFormat="1" ht="45.75" customHeight="1" x14ac:dyDescent="0.3">
      <c r="A172" s="39" t="s">
        <v>119</v>
      </c>
      <c r="B172" s="3" t="s">
        <v>19</v>
      </c>
      <c r="C172" s="3">
        <v>0</v>
      </c>
      <c r="D172" s="47">
        <v>0</v>
      </c>
      <c r="E172" s="47">
        <v>0</v>
      </c>
      <c r="F172" s="47">
        <v>0</v>
      </c>
      <c r="G172" s="47">
        <v>0</v>
      </c>
      <c r="H172" s="47">
        <v>0</v>
      </c>
      <c r="I172" s="47">
        <v>0</v>
      </c>
      <c r="J172" s="47">
        <v>0</v>
      </c>
      <c r="K172" s="96">
        <v>0</v>
      </c>
      <c r="L172" s="86"/>
      <c r="M172" s="87"/>
      <c r="N172" s="23"/>
      <c r="O172" s="23"/>
      <c r="P172" s="23"/>
      <c r="Q172" s="23"/>
      <c r="R172" s="23"/>
      <c r="S172" s="23"/>
      <c r="T172" s="23"/>
    </row>
    <row r="173" spans="1:20" s="7" customFormat="1" ht="93.75" x14ac:dyDescent="0.2">
      <c r="A173" s="39" t="s">
        <v>120</v>
      </c>
      <c r="B173" s="3" t="s">
        <v>19</v>
      </c>
      <c r="C173" s="3">
        <v>0.151</v>
      </c>
      <c r="D173" s="47">
        <v>0.13400000000000001</v>
      </c>
      <c r="E173" s="47">
        <v>0.96</v>
      </c>
      <c r="F173" s="61">
        <v>0.3</v>
      </c>
      <c r="G173" s="61">
        <v>0.96</v>
      </c>
      <c r="H173" s="61">
        <v>0.3</v>
      </c>
      <c r="I173" s="61">
        <v>0.96</v>
      </c>
      <c r="J173" s="61">
        <v>0.3</v>
      </c>
      <c r="K173" s="97">
        <v>0.96</v>
      </c>
      <c r="L173" s="27"/>
      <c r="M173" s="18"/>
      <c r="N173" s="18"/>
      <c r="O173" s="18"/>
      <c r="P173" s="18"/>
      <c r="Q173" s="18"/>
      <c r="R173" s="18"/>
      <c r="S173" s="18"/>
      <c r="T173" s="18"/>
    </row>
    <row r="174" spans="1:20" s="7" customFormat="1" ht="41.25" customHeight="1" x14ac:dyDescent="0.3">
      <c r="A174" s="39" t="s">
        <v>70</v>
      </c>
      <c r="B174" s="3" t="s">
        <v>77</v>
      </c>
      <c r="C174" s="3">
        <v>8799.0400000000009</v>
      </c>
      <c r="D174" s="47">
        <v>10536.33</v>
      </c>
      <c r="E174" s="61">
        <f>D174*E175/100</f>
        <v>12854.3226</v>
      </c>
      <c r="F174" s="61">
        <f>E174*F175/100</f>
        <v>13111.409051999999</v>
      </c>
      <c r="G174" s="61">
        <f>E174*G175/100</f>
        <v>13882.668408</v>
      </c>
      <c r="H174" s="61">
        <f>F174*H175/100</f>
        <v>13373.637233039999</v>
      </c>
      <c r="I174" s="61">
        <f>G174*I175/100</f>
        <v>15270.935248799999</v>
      </c>
      <c r="J174" s="61">
        <f>H174*J175/100</f>
        <v>13774.846350031199</v>
      </c>
      <c r="K174" s="97">
        <f>I174*K175/100</f>
        <v>17103.447478655999</v>
      </c>
      <c r="L174" s="29"/>
      <c r="M174" s="23"/>
      <c r="N174" s="23"/>
      <c r="O174" s="23"/>
      <c r="P174" s="23"/>
      <c r="Q174" s="23"/>
      <c r="R174" s="23"/>
      <c r="S174" s="23"/>
      <c r="T174" s="23"/>
    </row>
    <row r="175" spans="1:20" s="64" customFormat="1" ht="47.25" customHeight="1" x14ac:dyDescent="0.2">
      <c r="A175" s="39" t="s">
        <v>71</v>
      </c>
      <c r="B175" s="47" t="s">
        <v>65</v>
      </c>
      <c r="C175" s="61">
        <v>115.33</v>
      </c>
      <c r="D175" s="61">
        <f>D174/C174*100</f>
        <v>119.74408571844199</v>
      </c>
      <c r="E175" s="47">
        <v>122</v>
      </c>
      <c r="F175" s="47">
        <v>102</v>
      </c>
      <c r="G175" s="47">
        <v>108</v>
      </c>
      <c r="H175" s="47">
        <v>102</v>
      </c>
      <c r="I175" s="47">
        <v>110</v>
      </c>
      <c r="J175" s="47">
        <v>103</v>
      </c>
      <c r="K175" s="96">
        <v>112</v>
      </c>
      <c r="L175" s="65"/>
      <c r="M175" s="66"/>
      <c r="N175" s="66"/>
      <c r="O175" s="66"/>
      <c r="P175" s="66"/>
      <c r="Q175" s="66"/>
      <c r="R175" s="66"/>
      <c r="S175" s="66"/>
      <c r="T175" s="66"/>
    </row>
    <row r="176" spans="1:20" s="7" customFormat="1" ht="30.75" customHeight="1" x14ac:dyDescent="0.3">
      <c r="A176" s="104" t="s">
        <v>121</v>
      </c>
      <c r="B176" s="71"/>
      <c r="C176" s="71"/>
      <c r="D176" s="71"/>
      <c r="E176" s="71"/>
      <c r="F176" s="71"/>
      <c r="G176" s="71"/>
      <c r="H176" s="71"/>
      <c r="I176" s="71"/>
      <c r="J176" s="71"/>
      <c r="K176" s="71"/>
      <c r="L176" s="29"/>
      <c r="M176" s="23"/>
      <c r="N176" s="23"/>
      <c r="O176" s="23"/>
      <c r="P176" s="23"/>
      <c r="Q176" s="23"/>
      <c r="R176" s="23"/>
      <c r="S176" s="23"/>
      <c r="T176" s="23"/>
    </row>
    <row r="177" spans="1:20" s="7" customFormat="1" ht="64.5" customHeight="1" x14ac:dyDescent="0.3">
      <c r="A177" s="39" t="s">
        <v>212</v>
      </c>
      <c r="B177" s="47" t="s">
        <v>65</v>
      </c>
      <c r="C177" s="47">
        <v>180.7</v>
      </c>
      <c r="D177" s="47">
        <v>285.8</v>
      </c>
      <c r="E177" s="47">
        <v>150</v>
      </c>
      <c r="F177" s="47">
        <v>103</v>
      </c>
      <c r="G177" s="47">
        <v>130</v>
      </c>
      <c r="H177" s="47">
        <v>104</v>
      </c>
      <c r="I177" s="47">
        <v>110</v>
      </c>
      <c r="J177" s="47">
        <v>104</v>
      </c>
      <c r="K177" s="96">
        <v>105.1</v>
      </c>
      <c r="L177" s="29"/>
      <c r="M177" s="23"/>
      <c r="N177" s="23"/>
      <c r="O177" s="23"/>
      <c r="P177" s="23"/>
      <c r="Q177" s="23"/>
      <c r="R177" s="23"/>
      <c r="S177" s="23"/>
      <c r="T177" s="23"/>
    </row>
    <row r="178" spans="1:20" s="7" customFormat="1" ht="27.75" customHeight="1" x14ac:dyDescent="0.3">
      <c r="A178" s="104" t="s">
        <v>125</v>
      </c>
      <c r="B178" s="71"/>
      <c r="C178" s="105"/>
      <c r="D178" s="71"/>
      <c r="E178" s="71"/>
      <c r="F178" s="71"/>
      <c r="G178" s="71"/>
      <c r="H178" s="71"/>
      <c r="I178" s="71"/>
      <c r="J178" s="71"/>
      <c r="K178" s="71"/>
      <c r="L178" s="29"/>
      <c r="M178" s="23"/>
      <c r="N178" s="23"/>
      <c r="O178" s="23"/>
      <c r="P178" s="23"/>
      <c r="Q178" s="23"/>
      <c r="R178" s="23"/>
      <c r="S178" s="23"/>
      <c r="T178" s="23"/>
    </row>
    <row r="179" spans="1:20" s="7" customFormat="1" ht="37.5" x14ac:dyDescent="0.3">
      <c r="A179" s="42" t="s">
        <v>25</v>
      </c>
      <c r="B179" s="1" t="s">
        <v>24</v>
      </c>
      <c r="C179" s="3">
        <v>4003</v>
      </c>
      <c r="D179" s="47">
        <v>3821</v>
      </c>
      <c r="E179" s="47">
        <v>3821</v>
      </c>
      <c r="F179" s="3">
        <v>3821</v>
      </c>
      <c r="G179" s="47">
        <v>3821</v>
      </c>
      <c r="H179" s="3">
        <v>4141</v>
      </c>
      <c r="I179" s="47">
        <v>4141</v>
      </c>
      <c r="J179" s="3">
        <v>4141</v>
      </c>
      <c r="K179" s="96">
        <v>4141</v>
      </c>
      <c r="L179" s="29"/>
      <c r="M179" s="23"/>
      <c r="N179" s="23"/>
      <c r="O179" s="23"/>
      <c r="P179" s="23"/>
      <c r="Q179" s="23"/>
      <c r="R179" s="23"/>
      <c r="S179" s="23"/>
      <c r="T179" s="23"/>
    </row>
    <row r="180" spans="1:20" s="7" customFormat="1" ht="28.5" customHeight="1" x14ac:dyDescent="0.3">
      <c r="A180" s="2" t="s">
        <v>26</v>
      </c>
      <c r="B180" s="1"/>
      <c r="C180" s="3"/>
      <c r="D180" s="94"/>
      <c r="E180" s="94"/>
      <c r="F180" s="4"/>
      <c r="G180" s="94"/>
      <c r="H180" s="4"/>
      <c r="I180" s="94"/>
      <c r="J180" s="4"/>
      <c r="K180" s="102"/>
      <c r="L180" s="29"/>
      <c r="M180" s="23"/>
      <c r="N180" s="23"/>
      <c r="O180" s="23"/>
      <c r="P180" s="23"/>
      <c r="Q180" s="23"/>
      <c r="R180" s="23"/>
      <c r="S180" s="23"/>
      <c r="T180" s="23"/>
    </row>
    <row r="181" spans="1:20" s="7" customFormat="1" ht="44.25" customHeight="1" x14ac:dyDescent="0.3">
      <c r="A181" s="42" t="s">
        <v>27</v>
      </c>
      <c r="B181" s="1" t="s">
        <v>28</v>
      </c>
      <c r="C181" s="48">
        <v>87.9</v>
      </c>
      <c r="D181" s="61">
        <f>1158*10000/133680</f>
        <v>86.624775583482943</v>
      </c>
      <c r="E181" s="61">
        <f>1254*10000/133280</f>
        <v>94.087635054021604</v>
      </c>
      <c r="F181" s="48">
        <f>E181*100/100</f>
        <v>94.087635054021618</v>
      </c>
      <c r="G181" s="61">
        <f>E181*100.5/100</f>
        <v>94.558073229291708</v>
      </c>
      <c r="H181" s="48">
        <f>F181*99.5/100</f>
        <v>93.617196878751514</v>
      </c>
      <c r="I181" s="61">
        <f>G181*100.5/100</f>
        <v>95.030863595438163</v>
      </c>
      <c r="J181" s="48">
        <f>H181*99.5/100</f>
        <v>93.149110894357761</v>
      </c>
      <c r="K181" s="97">
        <f>I181*100.5/100</f>
        <v>95.506017913415363</v>
      </c>
      <c r="L181" s="29"/>
      <c r="M181" s="88"/>
      <c r="N181" s="23"/>
      <c r="O181" s="23"/>
      <c r="P181" s="23"/>
      <c r="Q181" s="23"/>
      <c r="R181" s="23"/>
      <c r="S181" s="23"/>
      <c r="T181" s="23"/>
    </row>
    <row r="182" spans="1:20" s="68" customFormat="1" ht="37.5" x14ac:dyDescent="0.2">
      <c r="A182" s="42" t="s">
        <v>29</v>
      </c>
      <c r="B182" s="72" t="s">
        <v>30</v>
      </c>
      <c r="C182" s="61">
        <f>11*100000/134300</f>
        <v>8.1906180193596434</v>
      </c>
      <c r="D182" s="61">
        <f>11*100000/133680</f>
        <v>8.2286056253740281</v>
      </c>
      <c r="E182" s="61">
        <f>11*100000/133280</f>
        <v>8.2533013205282106</v>
      </c>
      <c r="F182" s="61">
        <f>11*100000/133150</f>
        <v>8.261359369132558</v>
      </c>
      <c r="G182" s="61">
        <f>11*100000/133190</f>
        <v>8.2588782941662284</v>
      </c>
      <c r="H182" s="61">
        <f>11*100000/132750</f>
        <v>8.2862523540489637</v>
      </c>
      <c r="I182" s="61">
        <f>11*100000/133070</f>
        <v>8.26632599383783</v>
      </c>
      <c r="J182" s="61">
        <f>11*100000/132360</f>
        <v>8.3106678754910845</v>
      </c>
      <c r="K182" s="97">
        <f>11*100000/132900</f>
        <v>8.2768999247554547</v>
      </c>
      <c r="L182" s="69"/>
      <c r="M182" s="70"/>
      <c r="N182" s="70"/>
      <c r="O182" s="70"/>
      <c r="P182" s="70"/>
      <c r="Q182" s="70"/>
      <c r="R182" s="70"/>
      <c r="S182" s="70"/>
      <c r="T182" s="70"/>
    </row>
    <row r="183" spans="1:20" s="7" customFormat="1" ht="42.75" customHeight="1" x14ac:dyDescent="0.2">
      <c r="A183" s="42" t="s">
        <v>31</v>
      </c>
      <c r="B183" s="1" t="s">
        <v>30</v>
      </c>
      <c r="C183" s="61">
        <f>10*100000/134300</f>
        <v>7.4460163812360385</v>
      </c>
      <c r="D183" s="61">
        <f>10*100000/133680</f>
        <v>7.480550568521843</v>
      </c>
      <c r="E183" s="61">
        <f>10*100000/133280</f>
        <v>7.5030012004801918</v>
      </c>
      <c r="F183" s="61">
        <f>11*100000/133150</f>
        <v>8.261359369132558</v>
      </c>
      <c r="G183" s="61">
        <f>11*100000/133190</f>
        <v>8.2588782941662284</v>
      </c>
      <c r="H183" s="61">
        <f>11*100000/132750</f>
        <v>8.2862523540489637</v>
      </c>
      <c r="I183" s="61">
        <f>11*100000/133070</f>
        <v>8.26632599383783</v>
      </c>
      <c r="J183" s="61">
        <f>11*100000/132360</f>
        <v>8.3106678754910845</v>
      </c>
      <c r="K183" s="97">
        <f>11*100000/132900</f>
        <v>8.2768999247554547</v>
      </c>
      <c r="L183" s="27"/>
      <c r="M183" s="18"/>
      <c r="N183" s="18"/>
      <c r="O183" s="18"/>
      <c r="P183" s="18"/>
      <c r="Q183" s="18"/>
      <c r="R183" s="18"/>
      <c r="S183" s="18"/>
      <c r="T183" s="18"/>
    </row>
    <row r="184" spans="1:20" s="7" customFormat="1" ht="37.5" x14ac:dyDescent="0.3">
      <c r="A184" s="42" t="s">
        <v>32</v>
      </c>
      <c r="B184" s="1" t="s">
        <v>37</v>
      </c>
      <c r="C184" s="3">
        <v>463.9</v>
      </c>
      <c r="D184" s="47">
        <v>464.1</v>
      </c>
      <c r="E184" s="47">
        <v>464.1</v>
      </c>
      <c r="F184" s="3">
        <v>464.1</v>
      </c>
      <c r="G184" s="47">
        <v>464.1</v>
      </c>
      <c r="H184" s="3">
        <v>501.2</v>
      </c>
      <c r="I184" s="47">
        <v>501.2</v>
      </c>
      <c r="J184" s="3">
        <v>501.2</v>
      </c>
      <c r="K184" s="47">
        <v>501.2</v>
      </c>
      <c r="L184" s="29"/>
      <c r="M184" s="23"/>
      <c r="N184" s="23"/>
      <c r="O184" s="23"/>
      <c r="P184" s="23"/>
      <c r="Q184" s="23"/>
      <c r="R184" s="23"/>
      <c r="S184" s="23"/>
      <c r="T184" s="23"/>
    </row>
    <row r="185" spans="1:20" s="7" customFormat="1" ht="145.5" customHeight="1" x14ac:dyDescent="0.3">
      <c r="A185" s="104"/>
      <c r="B185" s="71"/>
      <c r="C185" s="71"/>
      <c r="D185" s="71"/>
      <c r="E185" s="71"/>
      <c r="F185" s="71"/>
      <c r="G185" s="71"/>
      <c r="H185" s="71"/>
      <c r="I185" s="71"/>
      <c r="J185" s="71"/>
      <c r="K185" s="71"/>
      <c r="L185" s="29"/>
      <c r="M185" s="23"/>
      <c r="N185" s="23"/>
      <c r="O185" s="23"/>
      <c r="P185" s="23"/>
      <c r="Q185" s="23"/>
      <c r="R185" s="23"/>
      <c r="S185" s="23"/>
      <c r="T185" s="23"/>
    </row>
    <row r="186" spans="1:20" s="7" customFormat="1" ht="32.25" customHeight="1" x14ac:dyDescent="0.3">
      <c r="A186" s="148" t="s">
        <v>126</v>
      </c>
      <c r="B186" s="149"/>
      <c r="C186" s="149"/>
      <c r="D186" s="149"/>
      <c r="E186" s="149"/>
      <c r="F186" s="149"/>
      <c r="G186" s="149"/>
      <c r="H186" s="149"/>
      <c r="I186" s="149"/>
      <c r="J186" s="149"/>
      <c r="K186" s="150"/>
      <c r="L186" s="29"/>
      <c r="M186" s="23"/>
      <c r="N186" s="23"/>
      <c r="O186" s="23"/>
      <c r="P186" s="23"/>
      <c r="Q186" s="23"/>
      <c r="R186" s="23"/>
      <c r="S186" s="23"/>
      <c r="T186" s="23"/>
    </row>
    <row r="187" spans="1:20" s="7" customFormat="1" ht="71.25" customHeight="1" x14ac:dyDescent="0.3">
      <c r="A187" s="114" t="s">
        <v>33</v>
      </c>
      <c r="B187" s="15"/>
      <c r="C187" s="15"/>
      <c r="D187" s="71"/>
      <c r="E187" s="15"/>
      <c r="F187" s="15"/>
      <c r="G187" s="71"/>
      <c r="H187" s="15"/>
      <c r="I187" s="71"/>
      <c r="J187" s="15"/>
      <c r="K187" s="71"/>
      <c r="L187" s="29"/>
      <c r="M187" s="23"/>
      <c r="N187" s="23"/>
      <c r="O187" s="23"/>
      <c r="P187" s="23"/>
      <c r="Q187" s="23"/>
      <c r="R187" s="23"/>
      <c r="S187" s="23"/>
      <c r="T187" s="23"/>
    </row>
    <row r="188" spans="1:20" s="7" customFormat="1" ht="42" customHeight="1" x14ac:dyDescent="0.2">
      <c r="A188" s="42" t="s">
        <v>194</v>
      </c>
      <c r="B188" s="14" t="s">
        <v>19</v>
      </c>
      <c r="C188" s="3">
        <v>4.9000000000000004</v>
      </c>
      <c r="D188" s="47">
        <v>5.3</v>
      </c>
      <c r="E188" s="61">
        <f>D188*105/100</f>
        <v>5.5650000000000004</v>
      </c>
      <c r="F188" s="48">
        <f>E188*101/100</f>
        <v>5.6206500000000004</v>
      </c>
      <c r="G188" s="61">
        <f>E188*104.5/100</f>
        <v>5.8154250000000003</v>
      </c>
      <c r="H188" s="48">
        <f>F188*100.5/100</f>
        <v>5.6487532500000013</v>
      </c>
      <c r="I188" s="61">
        <f>G188*104.5/100</f>
        <v>6.0771191250000003</v>
      </c>
      <c r="J188" s="48">
        <f>H188*100.5/100</f>
        <v>5.6769970162500014</v>
      </c>
      <c r="K188" s="97">
        <f>I188*104.5/100</f>
        <v>6.3505894856250009</v>
      </c>
      <c r="L188" s="27"/>
      <c r="M188" s="18"/>
      <c r="N188" s="18"/>
      <c r="O188" s="18"/>
      <c r="P188" s="18"/>
      <c r="Q188" s="18"/>
      <c r="R188" s="18"/>
      <c r="S188" s="18"/>
      <c r="T188" s="18"/>
    </row>
    <row r="189" spans="1:20" s="7" customFormat="1" ht="25.5" customHeight="1" x14ac:dyDescent="0.3">
      <c r="A189" s="42" t="s">
        <v>195</v>
      </c>
      <c r="B189" s="14" t="s">
        <v>19</v>
      </c>
      <c r="C189" s="3"/>
      <c r="D189" s="47"/>
      <c r="E189" s="47"/>
      <c r="F189" s="4"/>
      <c r="G189" s="94"/>
      <c r="H189" s="4"/>
      <c r="I189" s="94"/>
      <c r="J189" s="4"/>
      <c r="K189" s="102"/>
      <c r="L189" s="29"/>
      <c r="M189" s="23"/>
      <c r="N189" s="23"/>
      <c r="O189" s="23"/>
      <c r="P189" s="23"/>
      <c r="Q189" s="23"/>
      <c r="R189" s="23"/>
      <c r="S189" s="23"/>
      <c r="T189" s="23"/>
    </row>
    <row r="190" spans="1:20" ht="21.75" customHeight="1" x14ac:dyDescent="0.3">
      <c r="A190" s="42" t="s">
        <v>196</v>
      </c>
      <c r="B190" s="14" t="s">
        <v>19</v>
      </c>
      <c r="C190" s="3"/>
      <c r="D190" s="47"/>
      <c r="E190" s="47"/>
      <c r="F190" s="61"/>
      <c r="G190" s="61"/>
      <c r="H190" s="61"/>
      <c r="I190" s="61"/>
      <c r="J190" s="61"/>
      <c r="K190" s="97"/>
      <c r="L190" s="29"/>
      <c r="M190" s="23"/>
      <c r="N190" s="23"/>
      <c r="O190" s="23"/>
      <c r="P190" s="23"/>
      <c r="Q190" s="23"/>
      <c r="R190" s="23"/>
      <c r="S190" s="23"/>
      <c r="T190" s="23"/>
    </row>
    <row r="191" spans="1:20" ht="42.75" customHeight="1" x14ac:dyDescent="0.3">
      <c r="A191" s="114" t="s">
        <v>34</v>
      </c>
      <c r="B191" s="15"/>
      <c r="C191" s="53"/>
      <c r="D191" s="71"/>
      <c r="E191" s="71"/>
      <c r="F191" s="15"/>
      <c r="G191" s="71"/>
      <c r="H191" s="15"/>
      <c r="I191" s="71"/>
      <c r="J191" s="15"/>
      <c r="K191" s="71"/>
      <c r="L191" s="29"/>
      <c r="M191" s="23"/>
      <c r="N191" s="23"/>
      <c r="O191" s="23"/>
      <c r="P191" s="23"/>
      <c r="Q191" s="23"/>
      <c r="R191" s="23"/>
      <c r="S191" s="23"/>
      <c r="T191" s="23"/>
    </row>
    <row r="192" spans="1:20" ht="33" customHeight="1" x14ac:dyDescent="0.3">
      <c r="A192" s="42" t="s">
        <v>194</v>
      </c>
      <c r="B192" s="14" t="s">
        <v>19</v>
      </c>
      <c r="C192" s="3"/>
      <c r="D192" s="94"/>
      <c r="E192" s="94"/>
      <c r="F192" s="4"/>
      <c r="G192" s="94"/>
      <c r="H192" s="4"/>
      <c r="I192" s="94"/>
      <c r="J192" s="4"/>
      <c r="K192" s="102"/>
      <c r="L192" s="29"/>
      <c r="M192" s="23"/>
      <c r="N192" s="23"/>
      <c r="O192" s="23"/>
      <c r="P192" s="23"/>
      <c r="Q192" s="23"/>
      <c r="R192" s="23"/>
      <c r="S192" s="23"/>
      <c r="T192" s="23"/>
    </row>
    <row r="193" spans="1:20" ht="41.25" customHeight="1" x14ac:dyDescent="0.3">
      <c r="A193" s="42" t="s">
        <v>197</v>
      </c>
      <c r="B193" s="14" t="s">
        <v>19</v>
      </c>
      <c r="C193" s="3"/>
      <c r="D193" s="94"/>
      <c r="E193" s="94"/>
      <c r="F193" s="4"/>
      <c r="G193" s="94"/>
      <c r="H193" s="4"/>
      <c r="I193" s="94"/>
      <c r="J193" s="4"/>
      <c r="K193" s="94"/>
      <c r="L193" s="8"/>
      <c r="M193" s="8"/>
      <c r="N193" s="8"/>
      <c r="O193" s="8"/>
      <c r="P193" s="8"/>
      <c r="Q193" s="8"/>
      <c r="R193" s="8"/>
      <c r="S193" s="8"/>
      <c r="T193" s="8"/>
    </row>
    <row r="194" spans="1:20" ht="32.25" customHeight="1" x14ac:dyDescent="0.3">
      <c r="A194" s="42" t="s">
        <v>198</v>
      </c>
      <c r="B194" s="14" t="s">
        <v>19</v>
      </c>
      <c r="C194" s="3"/>
      <c r="D194" s="94"/>
      <c r="E194" s="94"/>
      <c r="F194" s="4"/>
      <c r="G194" s="94"/>
      <c r="H194" s="4"/>
      <c r="I194" s="94"/>
      <c r="J194" s="4"/>
      <c r="K194" s="94"/>
      <c r="L194" s="8"/>
      <c r="M194" s="8"/>
      <c r="N194" s="8"/>
      <c r="O194" s="8"/>
      <c r="P194" s="8"/>
      <c r="Q194" s="8"/>
      <c r="R194" s="8"/>
      <c r="S194" s="8"/>
      <c r="T194" s="8"/>
    </row>
    <row r="195" spans="1:20" ht="47.25" customHeight="1" x14ac:dyDescent="0.2">
      <c r="A195" s="42" t="s">
        <v>199</v>
      </c>
      <c r="B195" s="1" t="s">
        <v>19</v>
      </c>
      <c r="C195" s="3"/>
      <c r="D195" s="47"/>
      <c r="E195" s="47"/>
      <c r="F195" s="57"/>
      <c r="G195" s="62"/>
      <c r="H195" s="57"/>
      <c r="I195" s="62"/>
      <c r="J195" s="57"/>
      <c r="K195" s="62"/>
      <c r="L195" s="8"/>
      <c r="M195" s="8"/>
      <c r="N195" s="8"/>
      <c r="O195" s="8"/>
      <c r="P195" s="8"/>
      <c r="Q195" s="8"/>
      <c r="R195" s="8"/>
      <c r="S195" s="8"/>
      <c r="T195" s="8"/>
    </row>
    <row r="196" spans="1:20" ht="58.5" customHeight="1" x14ac:dyDescent="0.2">
      <c r="A196" s="42" t="s">
        <v>200</v>
      </c>
      <c r="B196" s="14" t="s">
        <v>19</v>
      </c>
      <c r="C196" s="3">
        <v>489.6</v>
      </c>
      <c r="D196" s="47">
        <v>539.20000000000005</v>
      </c>
      <c r="E196" s="47">
        <v>598.5</v>
      </c>
      <c r="F196" s="62">
        <f>E196*101/100</f>
        <v>604.48500000000001</v>
      </c>
      <c r="G196" s="62">
        <f>E196*105/100</f>
        <v>628.42499999999995</v>
      </c>
      <c r="H196" s="62">
        <f>F196*101/100</f>
        <v>610.52985000000001</v>
      </c>
      <c r="I196" s="62">
        <f>G196*105/100</f>
        <v>659.84625000000005</v>
      </c>
      <c r="J196" s="62">
        <f>H196*101/100</f>
        <v>616.63514850000001</v>
      </c>
      <c r="K196" s="62">
        <f>I196*105/100</f>
        <v>692.83856250000008</v>
      </c>
      <c r="L196" s="8"/>
      <c r="M196" s="8"/>
      <c r="N196" s="8"/>
      <c r="O196" s="8"/>
      <c r="P196" s="8"/>
      <c r="Q196" s="8"/>
      <c r="R196" s="8"/>
      <c r="S196" s="8"/>
      <c r="T196" s="8"/>
    </row>
    <row r="197" spans="1:20" ht="81" customHeight="1" x14ac:dyDescent="0.2">
      <c r="A197" s="42" t="s">
        <v>201</v>
      </c>
      <c r="B197" s="14" t="s">
        <v>45</v>
      </c>
      <c r="C197" s="48"/>
      <c r="D197" s="61"/>
      <c r="E197" s="61"/>
      <c r="F197" s="61"/>
      <c r="G197" s="61"/>
      <c r="H197" s="61"/>
      <c r="I197" s="61"/>
      <c r="J197" s="61"/>
      <c r="K197" s="61"/>
      <c r="L197" s="8"/>
      <c r="M197" s="8"/>
      <c r="N197" s="8"/>
      <c r="O197" s="8"/>
      <c r="P197" s="8"/>
      <c r="Q197" s="8"/>
      <c r="R197" s="8"/>
      <c r="S197" s="8"/>
      <c r="T197" s="8"/>
    </row>
    <row r="198" spans="1:20" ht="17.25" hidden="1" customHeight="1" x14ac:dyDescent="0.3">
      <c r="A198" s="35"/>
      <c r="B198" s="36"/>
      <c r="C198" s="37"/>
      <c r="D198" s="60"/>
      <c r="E198" s="37"/>
      <c r="F198" s="37"/>
      <c r="G198" s="55"/>
      <c r="H198" s="37"/>
      <c r="I198" s="55"/>
      <c r="J198" s="37"/>
      <c r="K198" s="55"/>
      <c r="L198" s="8"/>
      <c r="M198" s="8"/>
      <c r="N198" s="8"/>
      <c r="O198" s="8"/>
      <c r="P198" s="8"/>
      <c r="Q198" s="8"/>
      <c r="R198" s="8"/>
      <c r="S198" s="8"/>
      <c r="T198" s="8"/>
    </row>
    <row r="199" spans="1:20" ht="2.25" customHeight="1" x14ac:dyDescent="0.3">
      <c r="A199" s="111"/>
      <c r="B199" s="111"/>
      <c r="C199" s="110"/>
      <c r="D199" s="110"/>
      <c r="E199" s="110"/>
      <c r="F199" s="110"/>
      <c r="G199" s="110"/>
      <c r="H199" s="110"/>
      <c r="I199" s="110"/>
      <c r="J199" s="110"/>
      <c r="K199" s="110"/>
      <c r="L199" s="7"/>
      <c r="M199" s="7"/>
      <c r="N199" s="7"/>
      <c r="O199" s="7"/>
      <c r="P199" s="7"/>
      <c r="Q199" s="7"/>
      <c r="R199" s="7"/>
      <c r="S199" s="7"/>
      <c r="T199" s="7"/>
    </row>
    <row r="200" spans="1:20" ht="21.75" hidden="1" customHeight="1" x14ac:dyDescent="0.3">
      <c r="A200" s="111"/>
      <c r="B200" s="111"/>
      <c r="C200" s="110"/>
      <c r="D200" s="110"/>
      <c r="E200" s="110"/>
      <c r="F200" s="110"/>
      <c r="G200" s="110"/>
      <c r="H200" s="110"/>
      <c r="I200" s="110"/>
      <c r="J200" s="110"/>
      <c r="K200" s="110"/>
      <c r="L200" s="7"/>
      <c r="M200" s="7"/>
      <c r="N200" s="7"/>
      <c r="O200" s="7"/>
      <c r="P200" s="7"/>
      <c r="Q200" s="7"/>
      <c r="R200" s="7"/>
      <c r="S200" s="7"/>
      <c r="T200" s="7"/>
    </row>
    <row r="201" spans="1:20" ht="21.75" customHeight="1" x14ac:dyDescent="0.3">
      <c r="A201" s="112"/>
      <c r="B201" s="111"/>
      <c r="C201" s="110"/>
      <c r="D201" s="110"/>
      <c r="E201" s="110"/>
      <c r="F201" s="110"/>
      <c r="G201" s="110"/>
      <c r="H201" s="110"/>
      <c r="I201" s="110"/>
      <c r="J201" s="110"/>
      <c r="K201" s="110"/>
      <c r="L201" s="7"/>
      <c r="M201" s="7"/>
      <c r="N201" s="7"/>
      <c r="O201" s="7"/>
      <c r="P201" s="7"/>
      <c r="Q201" s="7"/>
      <c r="R201" s="7"/>
      <c r="S201" s="7"/>
      <c r="T201" s="7"/>
    </row>
    <row r="202" spans="1:20" ht="27.75" x14ac:dyDescent="0.4">
      <c r="A202" s="95"/>
      <c r="B202" s="109"/>
      <c r="C202" s="109"/>
      <c r="D202" s="109"/>
      <c r="E202" s="109"/>
      <c r="F202" s="106"/>
      <c r="G202" s="95"/>
      <c r="H202" s="95"/>
      <c r="I202" s="106"/>
      <c r="J202" s="106"/>
      <c r="K202" s="106"/>
      <c r="L202" s="7"/>
      <c r="M202" s="7"/>
      <c r="N202" s="7"/>
      <c r="O202" s="7"/>
      <c r="P202" s="7"/>
      <c r="Q202" s="7"/>
      <c r="R202" s="7"/>
      <c r="S202" s="7"/>
      <c r="T202" s="7"/>
    </row>
    <row r="203" spans="1:20" ht="27.75" x14ac:dyDescent="0.4">
      <c r="A203" s="95"/>
      <c r="B203" s="109"/>
      <c r="C203" s="109"/>
      <c r="D203" s="109"/>
      <c r="E203" s="109"/>
      <c r="F203" s="106"/>
      <c r="G203" s="95"/>
      <c r="H203" s="95"/>
      <c r="I203" s="106"/>
      <c r="J203" s="106"/>
      <c r="K203" s="106"/>
      <c r="L203" s="7"/>
      <c r="M203" s="7"/>
      <c r="N203" s="7"/>
      <c r="O203" s="7"/>
      <c r="P203" s="7"/>
      <c r="Q203" s="7"/>
      <c r="R203" s="7"/>
      <c r="S203" s="7"/>
      <c r="T203" s="7"/>
    </row>
    <row r="204" spans="1:20" ht="27.75" x14ac:dyDescent="0.4">
      <c r="A204" s="95"/>
      <c r="B204" s="109"/>
      <c r="C204" s="109"/>
      <c r="D204" s="109"/>
      <c r="E204" s="95"/>
      <c r="F204" s="106"/>
      <c r="G204" s="95"/>
      <c r="H204" s="109"/>
      <c r="I204" s="106"/>
      <c r="J204" s="106"/>
      <c r="K204" s="106"/>
      <c r="L204" s="7"/>
      <c r="M204" s="7"/>
      <c r="N204" s="7"/>
      <c r="O204" s="7"/>
      <c r="P204" s="7"/>
      <c r="Q204" s="7"/>
      <c r="R204" s="7"/>
      <c r="S204" s="7"/>
      <c r="T204" s="7"/>
    </row>
    <row r="205" spans="1:20" ht="27.75" x14ac:dyDescent="0.4">
      <c r="A205" s="95"/>
      <c r="B205" s="110"/>
      <c r="C205" s="109"/>
      <c r="D205" s="109"/>
      <c r="E205" s="109"/>
      <c r="F205" s="109"/>
      <c r="G205" s="109"/>
      <c r="H205" s="106"/>
      <c r="I205" s="106"/>
      <c r="J205" s="106"/>
      <c r="K205" s="106"/>
      <c r="L205" s="7"/>
      <c r="M205" s="7"/>
      <c r="N205" s="7"/>
      <c r="O205" s="7"/>
      <c r="P205" s="7"/>
      <c r="Q205" s="7"/>
      <c r="R205" s="7"/>
      <c r="S205" s="7"/>
      <c r="T205" s="7"/>
    </row>
    <row r="206" spans="1:20" hidden="1" x14ac:dyDescent="0.2">
      <c r="A206" s="106"/>
      <c r="B206" s="113"/>
      <c r="C206" s="113"/>
      <c r="D206" s="113"/>
      <c r="E206" s="113"/>
      <c r="F206" s="106"/>
      <c r="G206" s="106"/>
      <c r="H206" s="106"/>
      <c r="I206" s="106"/>
      <c r="J206" s="106"/>
      <c r="K206" s="106"/>
    </row>
    <row r="207" spans="1:20" ht="25.5" customHeight="1" x14ac:dyDescent="0.4">
      <c r="A207" s="106"/>
      <c r="B207" s="136"/>
      <c r="C207" s="137"/>
      <c r="D207" s="137"/>
      <c r="E207" s="137"/>
      <c r="F207" s="110"/>
      <c r="G207" s="110"/>
      <c r="H207" s="106"/>
      <c r="I207" s="106"/>
      <c r="J207" s="106"/>
      <c r="K207" s="106"/>
    </row>
    <row r="208" spans="1:20" ht="27.75" x14ac:dyDescent="0.4">
      <c r="A208" s="95"/>
      <c r="B208" s="109"/>
      <c r="C208" s="109"/>
      <c r="D208" s="109"/>
      <c r="E208" s="109"/>
      <c r="F208" s="95"/>
      <c r="G208" s="95"/>
      <c r="H208" s="95"/>
      <c r="I208" s="95"/>
      <c r="J208" s="95"/>
      <c r="K208" s="95"/>
    </row>
    <row r="209" spans="1:11" ht="27.75" x14ac:dyDescent="0.4">
      <c r="A209" s="95"/>
      <c r="B209" s="138"/>
      <c r="C209" s="139"/>
      <c r="D209" s="139"/>
      <c r="E209" s="139"/>
      <c r="F209" s="95"/>
      <c r="G209" s="95"/>
      <c r="H209" s="95"/>
      <c r="I209" s="95"/>
      <c r="J209" s="95"/>
      <c r="K209" s="95"/>
    </row>
    <row r="210" spans="1:11" ht="27.75" x14ac:dyDescent="0.4">
      <c r="A210" s="95"/>
      <c r="B210" s="136"/>
      <c r="C210" s="140"/>
      <c r="D210" s="140"/>
      <c r="E210" s="140"/>
      <c r="F210" s="95"/>
      <c r="G210" s="95"/>
      <c r="H210" s="95"/>
      <c r="I210" s="95"/>
      <c r="J210" s="95"/>
      <c r="K210" s="95"/>
    </row>
    <row r="211" spans="1:11" x14ac:dyDescent="0.2">
      <c r="A211" s="95"/>
      <c r="B211" s="113"/>
      <c r="C211" s="95"/>
      <c r="D211" s="95"/>
      <c r="E211" s="95"/>
      <c r="F211" s="95"/>
      <c r="G211" s="95"/>
      <c r="H211" s="95"/>
      <c r="I211" s="95"/>
      <c r="J211" s="95"/>
      <c r="K211" s="95"/>
    </row>
    <row r="212" spans="1:11" x14ac:dyDescent="0.2">
      <c r="A212" s="95"/>
      <c r="B212" s="113"/>
      <c r="C212" s="95"/>
      <c r="D212" s="95"/>
      <c r="E212" s="95"/>
      <c r="F212" s="95"/>
      <c r="G212" s="95"/>
      <c r="H212" s="95"/>
      <c r="I212" s="95"/>
      <c r="J212" s="95"/>
      <c r="K212" s="95"/>
    </row>
    <row r="213" spans="1:11" x14ac:dyDescent="0.2">
      <c r="A213" s="95"/>
      <c r="B213" s="113"/>
      <c r="C213" s="95"/>
      <c r="D213" s="95"/>
      <c r="E213" s="95"/>
      <c r="F213" s="95"/>
      <c r="G213" s="95"/>
      <c r="H213" s="95"/>
      <c r="I213" s="95"/>
      <c r="J213" s="95"/>
      <c r="K213" s="95"/>
    </row>
    <row r="214" spans="1:11" x14ac:dyDescent="0.2">
      <c r="A214" s="95"/>
      <c r="B214" s="113"/>
      <c r="C214" s="95"/>
      <c r="D214" s="95"/>
      <c r="E214" s="95"/>
      <c r="F214" s="95"/>
      <c r="G214" s="95"/>
      <c r="H214" s="95"/>
      <c r="I214" s="95"/>
      <c r="J214" s="95"/>
      <c r="K214" s="95"/>
    </row>
    <row r="215" spans="1:11" x14ac:dyDescent="0.2">
      <c r="A215" s="95"/>
      <c r="B215" s="113"/>
      <c r="C215" s="95"/>
      <c r="D215" s="95"/>
      <c r="E215" s="95"/>
      <c r="F215" s="95"/>
      <c r="G215" s="95"/>
      <c r="H215" s="95"/>
      <c r="I215" s="95"/>
      <c r="J215" s="95"/>
      <c r="K215" s="95"/>
    </row>
    <row r="216" spans="1:11" x14ac:dyDescent="0.2">
      <c r="A216" s="95"/>
      <c r="B216" s="113"/>
      <c r="C216" s="95"/>
      <c r="D216" s="95"/>
      <c r="E216" s="95"/>
      <c r="F216" s="95"/>
      <c r="G216" s="95"/>
      <c r="H216" s="95"/>
      <c r="I216" s="95"/>
      <c r="J216" s="95"/>
      <c r="K216" s="95"/>
    </row>
    <row r="217" spans="1:11" x14ac:dyDescent="0.2">
      <c r="A217" s="95"/>
      <c r="B217" s="113"/>
      <c r="C217" s="95"/>
      <c r="D217" s="95"/>
      <c r="E217" s="95"/>
      <c r="F217" s="95"/>
      <c r="G217" s="95"/>
      <c r="H217" s="95"/>
      <c r="I217" s="95"/>
      <c r="J217" s="95"/>
      <c r="K217" s="95"/>
    </row>
    <row r="218" spans="1:11" x14ac:dyDescent="0.2">
      <c r="A218" s="95"/>
      <c r="B218" s="113"/>
      <c r="C218" s="95"/>
      <c r="D218" s="95"/>
      <c r="E218" s="95"/>
      <c r="F218" s="95"/>
      <c r="G218" s="95"/>
      <c r="H218" s="95"/>
      <c r="I218" s="95"/>
      <c r="J218" s="95"/>
      <c r="K218" s="95"/>
    </row>
    <row r="219" spans="1:11" x14ac:dyDescent="0.2">
      <c r="A219" s="95"/>
      <c r="B219" s="113"/>
      <c r="C219" s="95"/>
      <c r="D219" s="95"/>
      <c r="E219" s="95"/>
      <c r="F219" s="95"/>
      <c r="G219" s="95"/>
      <c r="H219" s="95"/>
      <c r="I219" s="95"/>
      <c r="J219" s="95"/>
      <c r="K219" s="95"/>
    </row>
    <row r="220" spans="1:11" x14ac:dyDescent="0.2">
      <c r="A220" s="95"/>
      <c r="B220" s="113"/>
      <c r="C220" s="95"/>
      <c r="D220" s="95"/>
      <c r="E220" s="95"/>
      <c r="F220" s="95"/>
      <c r="G220" s="95"/>
      <c r="H220" s="95"/>
      <c r="I220" s="95"/>
      <c r="J220" s="95"/>
      <c r="K220" s="95"/>
    </row>
    <row r="221" spans="1:11" x14ac:dyDescent="0.2">
      <c r="A221" s="95"/>
      <c r="B221" s="113"/>
      <c r="C221" s="95"/>
      <c r="D221" s="95"/>
      <c r="E221" s="95"/>
      <c r="F221" s="95"/>
      <c r="G221" s="95"/>
      <c r="H221" s="95"/>
      <c r="I221" s="95"/>
      <c r="J221" s="95"/>
      <c r="K221" s="95"/>
    </row>
    <row r="222" spans="1:11" x14ac:dyDescent="0.2">
      <c r="A222" s="95"/>
      <c r="B222" s="113"/>
      <c r="C222" s="95"/>
      <c r="D222" s="95"/>
      <c r="E222" s="95"/>
      <c r="F222" s="95"/>
      <c r="G222" s="95"/>
      <c r="H222" s="95"/>
      <c r="I222" s="95"/>
      <c r="J222" s="95"/>
      <c r="K222" s="95"/>
    </row>
    <row r="223" spans="1:11" x14ac:dyDescent="0.2">
      <c r="A223" s="95"/>
      <c r="B223" s="113"/>
      <c r="C223" s="95"/>
      <c r="D223" s="95"/>
      <c r="E223" s="95"/>
      <c r="F223" s="95"/>
      <c r="G223" s="95"/>
      <c r="H223" s="95"/>
      <c r="I223" s="95"/>
      <c r="J223" s="95"/>
      <c r="K223" s="95"/>
    </row>
    <row r="224" spans="1:11" x14ac:dyDescent="0.2">
      <c r="A224" s="95"/>
      <c r="B224" s="113"/>
      <c r="C224" s="95"/>
      <c r="D224" s="95"/>
      <c r="E224" s="95"/>
      <c r="F224" s="95"/>
      <c r="G224" s="95"/>
      <c r="H224" s="95"/>
      <c r="I224" s="95"/>
      <c r="J224" s="95"/>
      <c r="K224" s="95"/>
    </row>
    <row r="225" spans="1:11" x14ac:dyDescent="0.2">
      <c r="A225" s="95"/>
      <c r="B225" s="113"/>
      <c r="C225" s="95"/>
      <c r="D225" s="95"/>
      <c r="E225" s="95"/>
      <c r="F225" s="95"/>
      <c r="G225" s="95"/>
      <c r="H225" s="95"/>
      <c r="I225" s="95"/>
      <c r="J225" s="95"/>
      <c r="K225" s="95"/>
    </row>
    <row r="226" spans="1:11" x14ac:dyDescent="0.2">
      <c r="A226" s="95"/>
      <c r="B226" s="113"/>
      <c r="C226" s="95"/>
      <c r="D226" s="95"/>
      <c r="E226" s="95"/>
      <c r="F226" s="95"/>
      <c r="G226" s="95"/>
      <c r="H226" s="95"/>
      <c r="I226" s="95"/>
      <c r="J226" s="95"/>
      <c r="K226" s="95"/>
    </row>
    <row r="227" spans="1:11" x14ac:dyDescent="0.2">
      <c r="A227" s="95"/>
      <c r="B227" s="113"/>
      <c r="C227" s="95"/>
      <c r="D227" s="95"/>
      <c r="E227" s="95"/>
      <c r="F227" s="95"/>
      <c r="G227" s="95"/>
      <c r="H227" s="95"/>
      <c r="I227" s="95"/>
      <c r="J227" s="95"/>
      <c r="K227" s="95"/>
    </row>
    <row r="228" spans="1:11" x14ac:dyDescent="0.2">
      <c r="A228" s="95"/>
      <c r="B228" s="113"/>
      <c r="C228" s="95"/>
      <c r="D228" s="95"/>
      <c r="E228" s="95"/>
      <c r="F228" s="95"/>
      <c r="G228" s="95"/>
      <c r="H228" s="95"/>
      <c r="I228" s="95"/>
      <c r="J228" s="95"/>
      <c r="K228" s="95"/>
    </row>
    <row r="229" spans="1:11" x14ac:dyDescent="0.2">
      <c r="A229" s="95"/>
      <c r="B229" s="113"/>
      <c r="C229" s="95"/>
      <c r="D229" s="95"/>
      <c r="E229" s="95"/>
      <c r="F229" s="95"/>
      <c r="G229" s="95"/>
      <c r="H229" s="95"/>
      <c r="I229" s="95"/>
      <c r="J229" s="95"/>
      <c r="K229" s="95"/>
    </row>
    <row r="230" spans="1:11" x14ac:dyDescent="0.2">
      <c r="A230" s="95"/>
      <c r="B230" s="113"/>
      <c r="C230" s="95"/>
      <c r="D230" s="95"/>
      <c r="E230" s="95"/>
      <c r="F230" s="95"/>
      <c r="G230" s="95"/>
      <c r="H230" s="95"/>
      <c r="I230" s="95"/>
      <c r="J230" s="95"/>
      <c r="K230" s="95"/>
    </row>
  </sheetData>
  <mergeCells count="29">
    <mergeCell ref="G1:K3"/>
    <mergeCell ref="A79:J79"/>
    <mergeCell ref="A68:H68"/>
    <mergeCell ref="A65:E65"/>
    <mergeCell ref="A6:K6"/>
    <mergeCell ref="F8:K8"/>
    <mergeCell ref="F9:G9"/>
    <mergeCell ref="H9:I9"/>
    <mergeCell ref="J9:K9"/>
    <mergeCell ref="B8:B11"/>
    <mergeCell ref="C9:C11"/>
    <mergeCell ref="D9:D11"/>
    <mergeCell ref="A5:K5"/>
    <mergeCell ref="A4:K4"/>
    <mergeCell ref="A69:K69"/>
    <mergeCell ref="A22:K22"/>
    <mergeCell ref="E9:E11"/>
    <mergeCell ref="A8:A11"/>
    <mergeCell ref="B207:E207"/>
    <mergeCell ref="B209:E209"/>
    <mergeCell ref="B210:E210"/>
    <mergeCell ref="A99:K99"/>
    <mergeCell ref="A81:K81"/>
    <mergeCell ref="A101:K101"/>
    <mergeCell ref="A121:K121"/>
    <mergeCell ref="A120:K120"/>
    <mergeCell ref="A147:K147"/>
    <mergeCell ref="A169:K169"/>
    <mergeCell ref="A186:K186"/>
  </mergeCells>
  <printOptions horizontalCentered="1" verticalCentered="1"/>
  <pageMargins left="0" right="0" top="0" bottom="0" header="0" footer="0"/>
  <pageSetup paperSize="9" scale="56" fitToHeight="0" orientation="landscape" useFirstPageNumber="1" r:id="rId1"/>
  <rowBreaks count="3" manualBreakCount="3">
    <brk id="67" max="10" man="1"/>
    <brk id="80" max="10" man="1"/>
    <brk id="184" max="10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форма 2п для МО и ГО</vt:lpstr>
      <vt:lpstr>Лист1</vt:lpstr>
      <vt:lpstr>'форма 2п для МО и ГО'!Заголовки_для_печати</vt:lpstr>
      <vt:lpstr>'форма 2п для МО и ГО'!Область_печати</vt:lpstr>
    </vt:vector>
  </TitlesOfParts>
  <Company>economy.gov.ru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Borovaya</dc:creator>
  <cp:lastModifiedBy>Сабрина</cp:lastModifiedBy>
  <cp:lastPrinted>2024-11-07T12:35:03Z</cp:lastPrinted>
  <dcterms:created xsi:type="dcterms:W3CDTF">2013-05-25T16:45:04Z</dcterms:created>
  <dcterms:modified xsi:type="dcterms:W3CDTF">2024-11-08T07:42:26Z</dcterms:modified>
</cp:coreProperties>
</file>